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essi\Documents\Lakeway Lakers\AHSL\AHSL 2020\"/>
    </mc:Choice>
  </mc:AlternateContent>
  <xr:revisionPtr revIDLastSave="0" documentId="13_ncr:1_{67020E3A-C300-4250-80F4-1BF535B2F783}" xr6:coauthVersionLast="45" xr6:coauthVersionMax="45" xr10:uidLastSave="{00000000-0000-0000-0000-000000000000}"/>
  <bookViews>
    <workbookView xWindow="16155" yWindow="300" windowWidth="12645" windowHeight="15300" activeTab="2" xr2:uid="{00000000-000D-0000-FFFF-FFFF00000000}"/>
  </bookViews>
  <sheets>
    <sheet name="Instructions" sheetId="1" r:id="rId1"/>
    <sheet name="Ribbon Inputs" sheetId="2" r:id="rId2"/>
    <sheet name="Calcula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3" l="1"/>
  <c r="L35" i="3" l="1"/>
  <c r="K35" i="3"/>
  <c r="J35" i="3"/>
  <c r="I35" i="3"/>
  <c r="H35" i="3"/>
  <c r="G35" i="3"/>
  <c r="F35" i="3"/>
  <c r="E35" i="3"/>
  <c r="D35" i="3"/>
  <c r="C35" i="3"/>
  <c r="B35" i="3"/>
  <c r="A35" i="3"/>
  <c r="A34" i="3"/>
  <c r="L33" i="3"/>
  <c r="K33" i="3"/>
  <c r="J33" i="3"/>
  <c r="I33" i="3"/>
  <c r="H33" i="3"/>
  <c r="G33" i="3"/>
  <c r="F33" i="3"/>
  <c r="E33" i="3"/>
  <c r="D33" i="3"/>
  <c r="C33" i="3"/>
  <c r="B33" i="3"/>
  <c r="A33" i="3"/>
  <c r="L32" i="3"/>
  <c r="K32" i="3"/>
  <c r="J32" i="3"/>
  <c r="I32" i="3"/>
  <c r="H32" i="3"/>
  <c r="G32" i="3"/>
  <c r="F32" i="3"/>
  <c r="E32" i="3"/>
  <c r="D32" i="3"/>
  <c r="C32" i="3"/>
  <c r="B32" i="3"/>
  <c r="A32" i="3"/>
  <c r="L31" i="3"/>
  <c r="K31" i="3"/>
  <c r="J31" i="3"/>
  <c r="I31" i="3"/>
  <c r="H31" i="3"/>
  <c r="G31" i="3"/>
  <c r="F31" i="3"/>
  <c r="E31" i="3"/>
  <c r="D31" i="3"/>
  <c r="C31" i="3"/>
  <c r="B31" i="3"/>
  <c r="A31" i="3"/>
  <c r="L30" i="3"/>
  <c r="K30" i="3"/>
  <c r="J30" i="3"/>
  <c r="I30" i="3"/>
  <c r="H30" i="3"/>
  <c r="G30" i="3"/>
  <c r="F30" i="3"/>
  <c r="E30" i="3"/>
  <c r="D30" i="3"/>
  <c r="C30" i="3"/>
  <c r="B30" i="3"/>
  <c r="A30" i="3"/>
  <c r="L29" i="3"/>
  <c r="K29" i="3"/>
  <c r="J29" i="3"/>
  <c r="I29" i="3"/>
  <c r="H29" i="3"/>
  <c r="G29" i="3"/>
  <c r="F29" i="3"/>
  <c r="E29" i="3"/>
  <c r="D29" i="3"/>
  <c r="C29" i="3"/>
  <c r="B29" i="3"/>
  <c r="A29" i="3"/>
  <c r="L28" i="3"/>
  <c r="K28" i="3"/>
  <c r="J28" i="3"/>
  <c r="I28" i="3"/>
  <c r="H28" i="3"/>
  <c r="G28" i="3"/>
  <c r="F28" i="3"/>
  <c r="E28" i="3"/>
  <c r="D28" i="3"/>
  <c r="C28" i="3"/>
  <c r="B28" i="3"/>
  <c r="A28" i="3"/>
  <c r="L27" i="3"/>
  <c r="K27" i="3"/>
  <c r="J27" i="3"/>
  <c r="I27" i="3"/>
  <c r="H27" i="3"/>
  <c r="G27" i="3"/>
  <c r="F27" i="3"/>
  <c r="E27" i="3"/>
  <c r="D27" i="3"/>
  <c r="C27" i="3"/>
  <c r="B27" i="3"/>
  <c r="A27" i="3"/>
  <c r="L25" i="3"/>
  <c r="N61" i="3" s="1"/>
  <c r="K25" i="3"/>
  <c r="J25" i="3"/>
  <c r="I25" i="3"/>
  <c r="H25" i="3"/>
  <c r="G25" i="3"/>
  <c r="F25" i="3"/>
  <c r="E25" i="3"/>
  <c r="D25" i="3"/>
  <c r="C25" i="3"/>
  <c r="B25" i="3"/>
  <c r="A25" i="3"/>
  <c r="L24" i="3"/>
  <c r="N60" i="3" s="1"/>
  <c r="K24" i="3"/>
  <c r="J24" i="3"/>
  <c r="I24" i="3"/>
  <c r="H24" i="3"/>
  <c r="G24" i="3"/>
  <c r="F24" i="3"/>
  <c r="E24" i="3"/>
  <c r="D24" i="3"/>
  <c r="C24" i="3"/>
  <c r="B24" i="3"/>
  <c r="A24" i="3"/>
  <c r="L23" i="3"/>
  <c r="N59" i="3" s="1"/>
  <c r="K23" i="3"/>
  <c r="J23" i="3"/>
  <c r="I23" i="3"/>
  <c r="H23" i="3"/>
  <c r="G23" i="3"/>
  <c r="F23" i="3"/>
  <c r="E23" i="3"/>
  <c r="D23" i="3"/>
  <c r="C23" i="3"/>
  <c r="B23" i="3"/>
  <c r="A23" i="3"/>
  <c r="L22" i="3"/>
  <c r="N58" i="3" s="1"/>
  <c r="K22" i="3"/>
  <c r="J22" i="3"/>
  <c r="I22" i="3"/>
  <c r="H22" i="3"/>
  <c r="G22" i="3"/>
  <c r="F22" i="3"/>
  <c r="E22" i="3"/>
  <c r="D22" i="3"/>
  <c r="C22" i="3"/>
  <c r="B22" i="3"/>
  <c r="A22" i="3"/>
  <c r="L21" i="3"/>
  <c r="N57" i="3" s="1"/>
  <c r="K21" i="3"/>
  <c r="J21" i="3"/>
  <c r="I21" i="3"/>
  <c r="H21" i="3"/>
  <c r="G21" i="3"/>
  <c r="F21" i="3"/>
  <c r="E21" i="3"/>
  <c r="D21" i="3"/>
  <c r="C21" i="3"/>
  <c r="B21" i="3"/>
  <c r="A21" i="3"/>
  <c r="L20" i="3"/>
  <c r="N56" i="3" s="1"/>
  <c r="K20" i="3"/>
  <c r="J20" i="3"/>
  <c r="I20" i="3"/>
  <c r="H20" i="3"/>
  <c r="G20" i="3"/>
  <c r="F20" i="3"/>
  <c r="E20" i="3"/>
  <c r="D20" i="3"/>
  <c r="C20" i="3"/>
  <c r="B20" i="3"/>
  <c r="A20" i="3"/>
  <c r="L19" i="3"/>
  <c r="N55" i="3" s="1"/>
  <c r="K19" i="3"/>
  <c r="J19" i="3"/>
  <c r="I19" i="3"/>
  <c r="H19" i="3"/>
  <c r="G19" i="3"/>
  <c r="F19" i="3"/>
  <c r="E19" i="3"/>
  <c r="D19" i="3"/>
  <c r="C19" i="3"/>
  <c r="B19" i="3"/>
  <c r="A19" i="3"/>
  <c r="L18" i="3"/>
  <c r="N54" i="3" s="1"/>
  <c r="K18" i="3"/>
  <c r="J18" i="3"/>
  <c r="I18" i="3"/>
  <c r="H18" i="3"/>
  <c r="G18" i="3"/>
  <c r="F18" i="3"/>
  <c r="E18" i="3"/>
  <c r="D18" i="3"/>
  <c r="C18" i="3"/>
  <c r="B18" i="3"/>
  <c r="A18" i="3"/>
  <c r="L17" i="3"/>
  <c r="N53" i="3" s="1"/>
  <c r="K17" i="3"/>
  <c r="J17" i="3"/>
  <c r="I17" i="3"/>
  <c r="H17" i="3"/>
  <c r="G17" i="3"/>
  <c r="F17" i="3"/>
  <c r="E17" i="3"/>
  <c r="D17" i="3"/>
  <c r="C17" i="3"/>
  <c r="B17" i="3"/>
  <c r="A17" i="3"/>
  <c r="L15" i="3"/>
  <c r="K15" i="3"/>
  <c r="J15" i="3"/>
  <c r="I15" i="3"/>
  <c r="H15" i="3"/>
  <c r="G15" i="3"/>
  <c r="F15" i="3"/>
  <c r="E15" i="3"/>
  <c r="D15" i="3"/>
  <c r="C15" i="3"/>
  <c r="B15" i="3"/>
  <c r="L14" i="3"/>
  <c r="K14" i="3"/>
  <c r="J14" i="3"/>
  <c r="I14" i="3"/>
  <c r="H14" i="3"/>
  <c r="G14" i="3"/>
  <c r="F14" i="3"/>
  <c r="E14" i="3"/>
  <c r="D14" i="3"/>
  <c r="C14" i="3"/>
  <c r="B14" i="3"/>
  <c r="A14" i="3"/>
  <c r="L13" i="3"/>
  <c r="K13" i="3"/>
  <c r="J13" i="3"/>
  <c r="I13" i="3"/>
  <c r="H13" i="3"/>
  <c r="G13" i="3"/>
  <c r="F13" i="3"/>
  <c r="E13" i="3"/>
  <c r="D13" i="3"/>
  <c r="C13" i="3"/>
  <c r="B13" i="3"/>
  <c r="B10" i="3"/>
  <c r="A10" i="3"/>
  <c r="B9" i="3"/>
  <c r="A9" i="3"/>
  <c r="B8" i="3"/>
  <c r="G47" i="3" s="1"/>
  <c r="A8" i="3"/>
  <c r="B7" i="3"/>
  <c r="A7" i="3"/>
  <c r="B6" i="3"/>
  <c r="A6" i="3"/>
  <c r="B5" i="3"/>
  <c r="A5" i="3"/>
  <c r="B4" i="3"/>
  <c r="A4" i="3"/>
  <c r="B3" i="3"/>
  <c r="A3" i="3"/>
  <c r="B2" i="3"/>
  <c r="A2" i="3"/>
  <c r="A63" i="2"/>
  <c r="A60" i="2"/>
  <c r="A59" i="2"/>
  <c r="A58" i="2"/>
  <c r="A57" i="2"/>
  <c r="A56" i="2"/>
  <c r="A55" i="2"/>
  <c r="A54" i="2"/>
  <c r="A53" i="2"/>
  <c r="A52" i="2"/>
  <c r="A51" i="2"/>
  <c r="A49" i="2"/>
  <c r="A48" i="2"/>
  <c r="A47" i="2"/>
  <c r="A46" i="2"/>
  <c r="A45" i="2"/>
  <c r="A44" i="2"/>
  <c r="A43" i="2"/>
  <c r="A42" i="2"/>
  <c r="A41" i="2"/>
  <c r="L36" i="2"/>
  <c r="L34" i="3" s="1"/>
  <c r="K36" i="2"/>
  <c r="K34" i="3" s="1"/>
  <c r="J36" i="2"/>
  <c r="J34" i="3" s="1"/>
  <c r="I36" i="2"/>
  <c r="I34" i="3" s="1"/>
  <c r="H36" i="2"/>
  <c r="H34" i="3" s="1"/>
  <c r="G36" i="2"/>
  <c r="G34" i="3" s="1"/>
  <c r="F36" i="2"/>
  <c r="F34" i="3" s="1"/>
  <c r="E36" i="2"/>
  <c r="E34" i="3" s="1"/>
  <c r="D36" i="2"/>
  <c r="D34" i="3" s="1"/>
  <c r="C36" i="2"/>
  <c r="C34" i="3" s="1"/>
  <c r="B36" i="2"/>
  <c r="B34" i="3" s="1"/>
  <c r="A28" i="2"/>
  <c r="A26" i="3" s="1"/>
  <c r="A18" i="2"/>
  <c r="A16" i="3" s="1"/>
  <c r="D11" i="2"/>
  <c r="D10" i="2"/>
  <c r="D9" i="2"/>
  <c r="D8" i="2"/>
  <c r="D7" i="2"/>
  <c r="D6" i="2"/>
  <c r="G43" i="3" l="1"/>
  <c r="G49" i="3"/>
  <c r="G44" i="3"/>
  <c r="G46" i="3"/>
  <c r="G45" i="3"/>
  <c r="G41" i="3"/>
  <c r="G106" i="3"/>
  <c r="G59" i="3"/>
  <c r="G82" i="3" s="1"/>
  <c r="G42" i="3"/>
  <c r="G48" i="3"/>
  <c r="N62" i="3"/>
  <c r="H41" i="3"/>
  <c r="H42" i="3"/>
  <c r="H43" i="3"/>
  <c r="H44" i="3"/>
  <c r="H45" i="3"/>
  <c r="H46" i="3"/>
  <c r="H47" i="3"/>
  <c r="H48" i="3"/>
  <c r="H49" i="3"/>
  <c r="I41" i="3"/>
  <c r="I42" i="3"/>
  <c r="I43" i="3"/>
  <c r="I44" i="3"/>
  <c r="I45" i="3"/>
  <c r="I46" i="3"/>
  <c r="I47" i="3"/>
  <c r="I48" i="3"/>
  <c r="I49" i="3"/>
  <c r="J41" i="3"/>
  <c r="J42" i="3"/>
  <c r="J43" i="3"/>
  <c r="J44" i="3"/>
  <c r="J45" i="3"/>
  <c r="J46" i="3"/>
  <c r="J47" i="3"/>
  <c r="J48" i="3"/>
  <c r="J49" i="3"/>
  <c r="K41" i="3"/>
  <c r="K42" i="3"/>
  <c r="K43" i="3"/>
  <c r="K44" i="3"/>
  <c r="K45" i="3"/>
  <c r="K46" i="3"/>
  <c r="K47" i="3"/>
  <c r="K48" i="3"/>
  <c r="K49" i="3"/>
  <c r="L41" i="3"/>
  <c r="L42" i="3"/>
  <c r="L54" i="3" s="1"/>
  <c r="L43" i="3"/>
  <c r="L55" i="3" s="1"/>
  <c r="L44" i="3"/>
  <c r="L56" i="3" s="1"/>
  <c r="L45" i="3"/>
  <c r="L57" i="3" s="1"/>
  <c r="L46" i="3"/>
  <c r="L58" i="3" s="1"/>
  <c r="L47" i="3"/>
  <c r="L59" i="3" s="1"/>
  <c r="L48" i="3"/>
  <c r="L60" i="3" s="1"/>
  <c r="L49" i="3"/>
  <c r="L61" i="3" s="1"/>
  <c r="B41" i="3"/>
  <c r="B42" i="3"/>
  <c r="B43" i="3"/>
  <c r="B44" i="3"/>
  <c r="B45" i="3"/>
  <c r="B46" i="3"/>
  <c r="B47" i="3"/>
  <c r="B48" i="3"/>
  <c r="B49" i="3"/>
  <c r="C41" i="3"/>
  <c r="C42" i="3"/>
  <c r="C43" i="3"/>
  <c r="C44" i="3"/>
  <c r="C45" i="3"/>
  <c r="C46" i="3"/>
  <c r="C47" i="3"/>
  <c r="C48" i="3"/>
  <c r="C49" i="3"/>
  <c r="D41" i="3"/>
  <c r="D42" i="3"/>
  <c r="D43" i="3"/>
  <c r="D44" i="3"/>
  <c r="D45" i="3"/>
  <c r="D46" i="3"/>
  <c r="D47" i="3"/>
  <c r="D48" i="3"/>
  <c r="D49" i="3"/>
  <c r="E41" i="3"/>
  <c r="E42" i="3"/>
  <c r="E43" i="3"/>
  <c r="E44" i="3"/>
  <c r="E45" i="3"/>
  <c r="E46" i="3"/>
  <c r="E47" i="3"/>
  <c r="E48" i="3"/>
  <c r="E49" i="3"/>
  <c r="F41" i="3"/>
  <c r="F42" i="3"/>
  <c r="F43" i="3"/>
  <c r="F44" i="3"/>
  <c r="F45" i="3"/>
  <c r="F46" i="3"/>
  <c r="F47" i="3"/>
  <c r="F48" i="3"/>
  <c r="F49" i="3"/>
  <c r="E106" i="3" l="1"/>
  <c r="E59" i="3"/>
  <c r="C100" i="3"/>
  <c r="C53" i="3"/>
  <c r="C50" i="3"/>
  <c r="K103" i="3"/>
  <c r="K56" i="3"/>
  <c r="J100" i="3"/>
  <c r="J53" i="3"/>
  <c r="J50" i="3"/>
  <c r="H106" i="3"/>
  <c r="H59" i="3"/>
  <c r="B61" i="3"/>
  <c r="M49" i="3"/>
  <c r="B108" i="3"/>
  <c r="H58" i="3"/>
  <c r="H105" i="3"/>
  <c r="G94" i="3"/>
  <c r="G58" i="2" s="1"/>
  <c r="G94" i="2" s="1"/>
  <c r="G47" i="2"/>
  <c r="I108" i="3"/>
  <c r="I61" i="3"/>
  <c r="E57" i="3"/>
  <c r="E104" i="3"/>
  <c r="B106" i="3"/>
  <c r="B59" i="3"/>
  <c r="M47" i="3"/>
  <c r="G103" i="3"/>
  <c r="G56" i="3"/>
  <c r="K102" i="3"/>
  <c r="K55" i="3"/>
  <c r="B60" i="3"/>
  <c r="M48" i="3"/>
  <c r="B107" i="3"/>
  <c r="F58" i="3"/>
  <c r="F105" i="3"/>
  <c r="E102" i="3"/>
  <c r="E55" i="3"/>
  <c r="C61" i="3"/>
  <c r="C108" i="3"/>
  <c r="B105" i="3"/>
  <c r="M46" i="3"/>
  <c r="B58" i="3"/>
  <c r="J108" i="3"/>
  <c r="J61" i="3"/>
  <c r="I58" i="3"/>
  <c r="I105" i="3"/>
  <c r="H102" i="3"/>
  <c r="H55" i="3"/>
  <c r="G100" i="3"/>
  <c r="G53" i="3"/>
  <c r="G50" i="3"/>
  <c r="G58" i="3"/>
  <c r="G105" i="3"/>
  <c r="H57" i="3"/>
  <c r="H104" i="3"/>
  <c r="E103" i="3"/>
  <c r="E56" i="3"/>
  <c r="B104" i="3"/>
  <c r="M45" i="3"/>
  <c r="B57" i="3"/>
  <c r="E105" i="3"/>
  <c r="E58" i="3"/>
  <c r="D100" i="3"/>
  <c r="D53" i="3"/>
  <c r="D50" i="3"/>
  <c r="H101" i="3"/>
  <c r="H54" i="3"/>
  <c r="G70" i="3"/>
  <c r="G57" i="3"/>
  <c r="G104" i="3"/>
  <c r="F103" i="3"/>
  <c r="F56" i="3"/>
  <c r="E100" i="3"/>
  <c r="E53" i="3"/>
  <c r="E50" i="3"/>
  <c r="C106" i="3"/>
  <c r="C59" i="3"/>
  <c r="M44" i="3"/>
  <c r="B103" i="3"/>
  <c r="B56" i="3"/>
  <c r="L53" i="3"/>
  <c r="L50" i="3"/>
  <c r="J106" i="3"/>
  <c r="J59" i="3"/>
  <c r="I103" i="3"/>
  <c r="I56" i="3"/>
  <c r="H100" i="3"/>
  <c r="H53" i="3"/>
  <c r="H50" i="3"/>
  <c r="F107" i="3"/>
  <c r="F60" i="3"/>
  <c r="J60" i="3"/>
  <c r="J107" i="3"/>
  <c r="C105" i="3"/>
  <c r="C58" i="3"/>
  <c r="F108" i="3"/>
  <c r="F61" i="3"/>
  <c r="I106" i="3"/>
  <c r="I59" i="3"/>
  <c r="E54" i="3"/>
  <c r="E101" i="3"/>
  <c r="K108" i="3"/>
  <c r="K61" i="3"/>
  <c r="C104" i="3"/>
  <c r="C57" i="3"/>
  <c r="B54" i="3"/>
  <c r="M42" i="3"/>
  <c r="B101" i="3"/>
  <c r="K60" i="3"/>
  <c r="K107" i="3"/>
  <c r="J57" i="3"/>
  <c r="J104" i="3"/>
  <c r="I101" i="3"/>
  <c r="I54" i="3"/>
  <c r="G107" i="3"/>
  <c r="G60" i="3"/>
  <c r="D103" i="3"/>
  <c r="D56" i="3"/>
  <c r="K54" i="3"/>
  <c r="K101" i="3"/>
  <c r="H103" i="3"/>
  <c r="H56" i="3"/>
  <c r="F57" i="3"/>
  <c r="F104" i="3"/>
  <c r="D108" i="3"/>
  <c r="D61" i="3"/>
  <c r="J105" i="3"/>
  <c r="J58" i="3"/>
  <c r="F100" i="3"/>
  <c r="F53" i="3"/>
  <c r="F50" i="3"/>
  <c r="I100" i="3"/>
  <c r="I53" i="3"/>
  <c r="I50" i="3"/>
  <c r="D102" i="3"/>
  <c r="D55" i="3"/>
  <c r="I107" i="3"/>
  <c r="I60" i="3"/>
  <c r="K100" i="3"/>
  <c r="K53" i="3"/>
  <c r="K50" i="3"/>
  <c r="C60" i="3"/>
  <c r="C107" i="3"/>
  <c r="F102" i="3"/>
  <c r="F55" i="3"/>
  <c r="I102" i="3"/>
  <c r="I55" i="3"/>
  <c r="D60" i="3"/>
  <c r="D107" i="3"/>
  <c r="C103" i="3"/>
  <c r="C56" i="3"/>
  <c r="K106" i="3"/>
  <c r="K59" i="3"/>
  <c r="G101" i="3"/>
  <c r="G54" i="3"/>
  <c r="H108" i="3"/>
  <c r="H61" i="3"/>
  <c r="G108" i="3"/>
  <c r="G61" i="3"/>
  <c r="D54" i="3"/>
  <c r="D101" i="3"/>
  <c r="F106" i="3"/>
  <c r="F59" i="3"/>
  <c r="I57" i="3"/>
  <c r="I104" i="3"/>
  <c r="B55" i="3"/>
  <c r="M43" i="3"/>
  <c r="B102" i="3"/>
  <c r="F101" i="3"/>
  <c r="F54" i="3"/>
  <c r="D106" i="3"/>
  <c r="D59" i="3"/>
  <c r="B100" i="3"/>
  <c r="B53" i="3"/>
  <c r="B50" i="3"/>
  <c r="M41" i="3"/>
  <c r="J103" i="3"/>
  <c r="J56" i="3"/>
  <c r="E108" i="3"/>
  <c r="E61" i="3"/>
  <c r="D105" i="3"/>
  <c r="D58" i="3"/>
  <c r="C55" i="3"/>
  <c r="C102" i="3"/>
  <c r="K105" i="3"/>
  <c r="K58" i="3"/>
  <c r="J102" i="3"/>
  <c r="J55" i="3"/>
  <c r="E60" i="3"/>
  <c r="E107" i="3"/>
  <c r="D57" i="3"/>
  <c r="D104" i="3"/>
  <c r="C54" i="3"/>
  <c r="C101" i="3"/>
  <c r="K57" i="3"/>
  <c r="K104" i="3"/>
  <c r="J54" i="3"/>
  <c r="J101" i="3"/>
  <c r="H107" i="3"/>
  <c r="H60" i="3"/>
  <c r="G102" i="3"/>
  <c r="G55" i="3"/>
  <c r="F81" i="3" l="1"/>
  <c r="F69" i="3"/>
  <c r="J83" i="3"/>
  <c r="J71" i="3"/>
  <c r="I81" i="3"/>
  <c r="I69" i="3"/>
  <c r="D77" i="3"/>
  <c r="D65" i="3"/>
  <c r="D84" i="3"/>
  <c r="D72" i="3"/>
  <c r="I77" i="3"/>
  <c r="I65" i="3"/>
  <c r="F83" i="3"/>
  <c r="F71" i="3"/>
  <c r="H77" i="3"/>
  <c r="H65" i="3"/>
  <c r="J84" i="3"/>
  <c r="J72" i="3"/>
  <c r="E80" i="3"/>
  <c r="E68" i="3"/>
  <c r="E79" i="3"/>
  <c r="E67" i="3"/>
  <c r="K80" i="3"/>
  <c r="K68" i="3"/>
  <c r="D82" i="3"/>
  <c r="D70" i="3"/>
  <c r="I83" i="3"/>
  <c r="I71" i="3"/>
  <c r="C78" i="3"/>
  <c r="C66" i="3"/>
  <c r="I84" i="3"/>
  <c r="I72" i="3"/>
  <c r="J76" i="3"/>
  <c r="J64" i="3"/>
  <c r="J78" i="3"/>
  <c r="J66" i="3"/>
  <c r="F77" i="3"/>
  <c r="F65" i="3"/>
  <c r="H80" i="3"/>
  <c r="H68" i="3"/>
  <c r="G77" i="3"/>
  <c r="G65" i="3"/>
  <c r="M56" i="3"/>
  <c r="B79" i="3"/>
  <c r="B67" i="3"/>
  <c r="D83" i="3"/>
  <c r="D71" i="3"/>
  <c r="C82" i="3"/>
  <c r="C70" i="3"/>
  <c r="C77" i="3"/>
  <c r="C65" i="3"/>
  <c r="I78" i="3"/>
  <c r="I66" i="3"/>
  <c r="F80" i="3"/>
  <c r="F68" i="3"/>
  <c r="J80" i="3"/>
  <c r="J68" i="3"/>
  <c r="I82" i="3"/>
  <c r="I70" i="3"/>
  <c r="H76" i="3"/>
  <c r="H64" i="3"/>
  <c r="B81" i="3"/>
  <c r="M58" i="3"/>
  <c r="B69" i="3"/>
  <c r="M60" i="3"/>
  <c r="B83" i="3"/>
  <c r="B71" i="3"/>
  <c r="K79" i="3"/>
  <c r="K67" i="3"/>
  <c r="C79" i="3"/>
  <c r="C67" i="3"/>
  <c r="D78" i="3"/>
  <c r="D66" i="3"/>
  <c r="H79" i="3"/>
  <c r="H67" i="3"/>
  <c r="K78" i="3"/>
  <c r="K66" i="3"/>
  <c r="K77" i="3"/>
  <c r="K65" i="3"/>
  <c r="D81" i="3"/>
  <c r="D69" i="3"/>
  <c r="E77" i="3"/>
  <c r="E65" i="3"/>
  <c r="E84" i="3"/>
  <c r="E72" i="3"/>
  <c r="D76" i="3"/>
  <c r="D64" i="3"/>
  <c r="G78" i="3"/>
  <c r="G66" i="3"/>
  <c r="F78" i="3"/>
  <c r="F66" i="3"/>
  <c r="I76" i="3"/>
  <c r="I64" i="3"/>
  <c r="K83" i="3"/>
  <c r="K71" i="3"/>
  <c r="I79" i="3"/>
  <c r="I67" i="3"/>
  <c r="E76" i="3"/>
  <c r="E64" i="3"/>
  <c r="H83" i="3"/>
  <c r="H71" i="3"/>
  <c r="K84" i="3"/>
  <c r="K72" i="3"/>
  <c r="G84" i="3"/>
  <c r="G72" i="3"/>
  <c r="H84" i="3"/>
  <c r="H72" i="3"/>
  <c r="G81" i="3"/>
  <c r="G69" i="3"/>
  <c r="D80" i="3"/>
  <c r="D68" i="3"/>
  <c r="J79" i="3"/>
  <c r="J67" i="3"/>
  <c r="M55" i="3"/>
  <c r="B78" i="3"/>
  <c r="B66" i="3"/>
  <c r="F84" i="3"/>
  <c r="F72" i="3"/>
  <c r="E81" i="3"/>
  <c r="E69" i="3"/>
  <c r="G76" i="3"/>
  <c r="G64" i="3"/>
  <c r="G79" i="3"/>
  <c r="G67" i="3"/>
  <c r="H81" i="3"/>
  <c r="H69" i="3"/>
  <c r="J82" i="3"/>
  <c r="J70" i="3"/>
  <c r="F79" i="3"/>
  <c r="F67" i="3"/>
  <c r="C84" i="3"/>
  <c r="C72" i="3"/>
  <c r="C76" i="3"/>
  <c r="C64" i="3"/>
  <c r="B82" i="3"/>
  <c r="B70" i="3"/>
  <c r="M61" i="3"/>
  <c r="B84" i="3"/>
  <c r="B72" i="3"/>
  <c r="E82" i="3"/>
  <c r="E70" i="3"/>
  <c r="E83" i="3"/>
  <c r="E71" i="3"/>
  <c r="M50" i="3"/>
  <c r="I80" i="3"/>
  <c r="I68" i="3"/>
  <c r="C83" i="3"/>
  <c r="C71" i="3"/>
  <c r="F76" i="3"/>
  <c r="F64" i="3"/>
  <c r="D79" i="3"/>
  <c r="D67" i="3"/>
  <c r="M54" i="3"/>
  <c r="B77" i="3"/>
  <c r="B65" i="3"/>
  <c r="C81" i="3"/>
  <c r="C69" i="3"/>
  <c r="B80" i="3"/>
  <c r="M57" i="3"/>
  <c r="B68" i="3"/>
  <c r="H78" i="3"/>
  <c r="H66" i="3"/>
  <c r="E78" i="3"/>
  <c r="E66" i="3"/>
  <c r="F82" i="3"/>
  <c r="F70" i="3"/>
  <c r="K82" i="3"/>
  <c r="K70" i="3"/>
  <c r="C80" i="3"/>
  <c r="C68" i="3"/>
  <c r="J77" i="3"/>
  <c r="J65" i="3"/>
  <c r="K81" i="3"/>
  <c r="K69" i="3"/>
  <c r="B76" i="3"/>
  <c r="M53" i="3"/>
  <c r="B64" i="3"/>
  <c r="K76" i="3"/>
  <c r="K64" i="3"/>
  <c r="J81" i="3"/>
  <c r="J69" i="3"/>
  <c r="G83" i="3"/>
  <c r="G71" i="3"/>
  <c r="G80" i="3"/>
  <c r="G68" i="3"/>
  <c r="H82" i="3"/>
  <c r="H70" i="3"/>
  <c r="H96" i="3" l="1"/>
  <c r="H60" i="2" s="1"/>
  <c r="H96" i="2" s="1"/>
  <c r="H49" i="2"/>
  <c r="K95" i="3"/>
  <c r="K59" i="2" s="1"/>
  <c r="K95" i="2" s="1"/>
  <c r="K48" i="2"/>
  <c r="E42" i="2"/>
  <c r="E89" i="3"/>
  <c r="E53" i="2" s="1"/>
  <c r="E89" i="2" s="1"/>
  <c r="C91" i="3"/>
  <c r="C55" i="2" s="1"/>
  <c r="C91" i="2" s="1"/>
  <c r="C44" i="2"/>
  <c r="I94" i="3"/>
  <c r="I58" i="2" s="1"/>
  <c r="I94" i="2" s="1"/>
  <c r="I47" i="2"/>
  <c r="D95" i="3"/>
  <c r="D59" i="2" s="1"/>
  <c r="D95" i="2" s="1"/>
  <c r="D48" i="2"/>
  <c r="H88" i="3"/>
  <c r="H52" i="2" s="1"/>
  <c r="H88" i="2" s="1"/>
  <c r="H41" i="2"/>
  <c r="F91" i="3"/>
  <c r="F55" i="2" s="1"/>
  <c r="F91" i="2" s="1"/>
  <c r="F44" i="2"/>
  <c r="F49" i="2"/>
  <c r="F96" i="3"/>
  <c r="F60" i="2" s="1"/>
  <c r="F96" i="2" s="1"/>
  <c r="J88" i="3"/>
  <c r="J52" i="2" s="1"/>
  <c r="J88" i="2" s="1"/>
  <c r="J41" i="2"/>
  <c r="E91" i="3"/>
  <c r="E55" i="2" s="1"/>
  <c r="E91" i="2" s="1"/>
  <c r="E44" i="2"/>
  <c r="D96" i="3"/>
  <c r="D60" i="2" s="1"/>
  <c r="D96" i="2" s="1"/>
  <c r="D49" i="2"/>
  <c r="I91" i="3"/>
  <c r="I55" i="2" s="1"/>
  <c r="I91" i="2" s="1"/>
  <c r="I44" i="2"/>
  <c r="K92" i="3"/>
  <c r="K56" i="2" s="1"/>
  <c r="K92" i="2" s="1"/>
  <c r="K45" i="2"/>
  <c r="K91" i="3"/>
  <c r="K55" i="2" s="1"/>
  <c r="K91" i="2" s="1"/>
  <c r="K44" i="2"/>
  <c r="B91" i="3"/>
  <c r="B55" i="2" s="1"/>
  <c r="B91" i="2" s="1"/>
  <c r="B44" i="2"/>
  <c r="D90" i="3"/>
  <c r="D54" i="2" s="1"/>
  <c r="D90" i="2" s="1"/>
  <c r="D43" i="2"/>
  <c r="E48" i="2"/>
  <c r="E95" i="3"/>
  <c r="E59" i="2" s="1"/>
  <c r="E95" i="2" s="1"/>
  <c r="F47" i="2"/>
  <c r="F94" i="3"/>
  <c r="F58" i="2" s="1"/>
  <c r="F94" i="2" s="1"/>
  <c r="D91" i="3"/>
  <c r="D55" i="2" s="1"/>
  <c r="D91" i="2" s="1"/>
  <c r="D44" i="2"/>
  <c r="D93" i="3"/>
  <c r="D57" i="2" s="1"/>
  <c r="D93" i="2" s="1"/>
  <c r="D46" i="2"/>
  <c r="J92" i="3"/>
  <c r="J56" i="2" s="1"/>
  <c r="J92" i="2" s="1"/>
  <c r="J45" i="2"/>
  <c r="B96" i="3"/>
  <c r="B60" i="2" s="1"/>
  <c r="B96" i="2" s="1"/>
  <c r="B49" i="2"/>
  <c r="J94" i="3"/>
  <c r="J58" i="2" s="1"/>
  <c r="J94" i="2" s="1"/>
  <c r="J47" i="2"/>
  <c r="B90" i="3"/>
  <c r="B54" i="2" s="1"/>
  <c r="B90" i="2" s="1"/>
  <c r="B43" i="2"/>
  <c r="O56" i="3"/>
  <c r="L44" i="2" s="1"/>
  <c r="L67" i="3"/>
  <c r="L55" i="2" s="1"/>
  <c r="B103" i="2" s="1"/>
  <c r="I96" i="3"/>
  <c r="I60" i="2" s="1"/>
  <c r="I96" i="2" s="1"/>
  <c r="I49" i="2"/>
  <c r="E45" i="2"/>
  <c r="E92" i="3"/>
  <c r="E56" i="2" s="1"/>
  <c r="E92" i="2" s="1"/>
  <c r="D89" i="3"/>
  <c r="D53" i="2" s="1"/>
  <c r="D89" i="2" s="1"/>
  <c r="D42" i="2"/>
  <c r="K94" i="3"/>
  <c r="K58" i="2" s="1"/>
  <c r="K94" i="2" s="1"/>
  <c r="K47" i="2"/>
  <c r="E90" i="3"/>
  <c r="E54" i="2" s="1"/>
  <c r="E90" i="2" s="1"/>
  <c r="E43" i="2"/>
  <c r="F43" i="2"/>
  <c r="F90" i="3"/>
  <c r="F54" i="2" s="1"/>
  <c r="F90" i="2" s="1"/>
  <c r="K89" i="3"/>
  <c r="K53" i="2" s="1"/>
  <c r="K89" i="2" s="1"/>
  <c r="K42" i="2"/>
  <c r="B95" i="3"/>
  <c r="B59" i="2" s="1"/>
  <c r="B95" i="2" s="1"/>
  <c r="B48" i="2"/>
  <c r="F45" i="2"/>
  <c r="F92" i="3"/>
  <c r="F56" i="2" s="1"/>
  <c r="F92" i="2" s="1"/>
  <c r="K88" i="3"/>
  <c r="K52" i="2" s="1"/>
  <c r="K88" i="2" s="1"/>
  <c r="K41" i="2"/>
  <c r="J90" i="3"/>
  <c r="J54" i="2" s="1"/>
  <c r="J90" i="2" s="1"/>
  <c r="J43" i="2"/>
  <c r="G96" i="3"/>
  <c r="G60" i="2" s="1"/>
  <c r="G96" i="2" s="1"/>
  <c r="G49" i="2"/>
  <c r="K96" i="3"/>
  <c r="K60" i="2" s="1"/>
  <c r="K96" i="2" s="1"/>
  <c r="K49" i="2"/>
  <c r="H93" i="3"/>
  <c r="H57" i="2" s="1"/>
  <c r="H93" i="2" s="1"/>
  <c r="H46" i="2"/>
  <c r="O60" i="3"/>
  <c r="L48" i="2" s="1"/>
  <c r="G89" i="3"/>
  <c r="G53" i="2" s="1"/>
  <c r="G89" i="2" s="1"/>
  <c r="G42" i="2"/>
  <c r="C90" i="3"/>
  <c r="C54" i="2" s="1"/>
  <c r="C90" i="2" s="1"/>
  <c r="C43" i="2"/>
  <c r="J96" i="3"/>
  <c r="J60" i="2" s="1"/>
  <c r="J96" i="2" s="1"/>
  <c r="J49" i="2"/>
  <c r="I93" i="3"/>
  <c r="I57" i="2" s="1"/>
  <c r="I93" i="2" s="1"/>
  <c r="I46" i="2"/>
  <c r="C94" i="3"/>
  <c r="C58" i="2" s="1"/>
  <c r="C94" i="2" s="1"/>
  <c r="C47" i="2"/>
  <c r="C96" i="3"/>
  <c r="C60" i="2" s="1"/>
  <c r="C96" i="2" s="1"/>
  <c r="C49" i="2"/>
  <c r="O54" i="3"/>
  <c r="L42" i="2" s="1"/>
  <c r="I88" i="3"/>
  <c r="I52" i="2" s="1"/>
  <c r="I88" i="2" s="1"/>
  <c r="I41" i="2"/>
  <c r="F41" i="2"/>
  <c r="F88" i="3"/>
  <c r="F52" i="2" s="1"/>
  <c r="F88" i="2" s="1"/>
  <c r="J89" i="3"/>
  <c r="J53" i="2" s="1"/>
  <c r="J89" i="2" s="1"/>
  <c r="J42" i="2"/>
  <c r="O59" i="3"/>
  <c r="L47" i="2" s="1"/>
  <c r="J91" i="3"/>
  <c r="J55" i="2" s="1"/>
  <c r="J91" i="2" s="1"/>
  <c r="J44" i="2"/>
  <c r="H95" i="3"/>
  <c r="H59" i="2" s="1"/>
  <c r="H95" i="2" s="1"/>
  <c r="H48" i="2"/>
  <c r="G90" i="3"/>
  <c r="G54" i="2" s="1"/>
  <c r="G90" i="2" s="1"/>
  <c r="G43" i="2"/>
  <c r="K90" i="3"/>
  <c r="K54" i="2" s="1"/>
  <c r="K90" i="2" s="1"/>
  <c r="K43" i="2"/>
  <c r="I90" i="3"/>
  <c r="I54" i="2" s="1"/>
  <c r="I90" i="2" s="1"/>
  <c r="I43" i="2"/>
  <c r="G93" i="3"/>
  <c r="G57" i="2" s="1"/>
  <c r="G93" i="2" s="1"/>
  <c r="G46" i="2"/>
  <c r="I89" i="3"/>
  <c r="I53" i="2" s="1"/>
  <c r="I89" i="2" s="1"/>
  <c r="I42" i="2"/>
  <c r="E47" i="2"/>
  <c r="E94" i="3"/>
  <c r="E58" i="2" s="1"/>
  <c r="E94" i="2" s="1"/>
  <c r="G92" i="3"/>
  <c r="G56" i="2" s="1"/>
  <c r="G92" i="2" s="1"/>
  <c r="G45" i="2"/>
  <c r="O61" i="3"/>
  <c r="L49" i="2" s="1"/>
  <c r="C95" i="3"/>
  <c r="C59" i="2" s="1"/>
  <c r="C95" i="2" s="1"/>
  <c r="C48" i="2"/>
  <c r="B92" i="3"/>
  <c r="B56" i="2" s="1"/>
  <c r="B92" i="2" s="1"/>
  <c r="B45" i="2"/>
  <c r="B94" i="3"/>
  <c r="B58" i="2" s="1"/>
  <c r="B94" i="2" s="1"/>
  <c r="B47" i="2"/>
  <c r="O58" i="3"/>
  <c r="L46" i="2" s="1"/>
  <c r="H92" i="3"/>
  <c r="H56" i="2" s="1"/>
  <c r="H92" i="2" s="1"/>
  <c r="H45" i="2"/>
  <c r="I95" i="3"/>
  <c r="I59" i="2" s="1"/>
  <c r="I95" i="2" s="1"/>
  <c r="I48" i="2"/>
  <c r="H89" i="3"/>
  <c r="H53" i="2" s="1"/>
  <c r="H89" i="2" s="1"/>
  <c r="H42" i="2"/>
  <c r="J95" i="3"/>
  <c r="J59" i="2" s="1"/>
  <c r="J95" i="2" s="1"/>
  <c r="J48" i="2"/>
  <c r="E96" i="3"/>
  <c r="E60" i="2" s="1"/>
  <c r="E96" i="2" s="1"/>
  <c r="E49" i="2"/>
  <c r="B89" i="3"/>
  <c r="B53" i="2" s="1"/>
  <c r="B89" i="2" s="1"/>
  <c r="B42" i="2"/>
  <c r="O53" i="3"/>
  <c r="M62" i="3"/>
  <c r="H94" i="3"/>
  <c r="H58" i="2" s="1"/>
  <c r="H94" i="2" s="1"/>
  <c r="H47" i="2"/>
  <c r="H90" i="3"/>
  <c r="H54" i="2" s="1"/>
  <c r="H90" i="2" s="1"/>
  <c r="H43" i="2"/>
  <c r="O57" i="3"/>
  <c r="L45" i="2" s="1"/>
  <c r="G95" i="3"/>
  <c r="G59" i="2" s="1"/>
  <c r="G95" i="2" s="1"/>
  <c r="G48" i="2"/>
  <c r="C92" i="3"/>
  <c r="C56" i="2" s="1"/>
  <c r="C92" i="2" s="1"/>
  <c r="C45" i="2"/>
  <c r="I92" i="3"/>
  <c r="I56" i="2" s="1"/>
  <c r="I92" i="2" s="1"/>
  <c r="I45" i="2"/>
  <c r="D92" i="3"/>
  <c r="D56" i="2" s="1"/>
  <c r="D92" i="2" s="1"/>
  <c r="D45" i="2"/>
  <c r="E41" i="2"/>
  <c r="E88" i="3"/>
  <c r="E52" i="2" s="1"/>
  <c r="E88" i="2" s="1"/>
  <c r="D88" i="3"/>
  <c r="D52" i="2" s="1"/>
  <c r="D88" i="2" s="1"/>
  <c r="D41" i="2"/>
  <c r="H91" i="3"/>
  <c r="H55" i="2" s="1"/>
  <c r="H91" i="2" s="1"/>
  <c r="H44" i="2"/>
  <c r="B93" i="3"/>
  <c r="B57" i="2" s="1"/>
  <c r="B93" i="2" s="1"/>
  <c r="B46" i="2"/>
  <c r="C89" i="3"/>
  <c r="C53" i="2" s="1"/>
  <c r="C89" i="2" s="1"/>
  <c r="C42" i="2"/>
  <c r="E46" i="2"/>
  <c r="E93" i="3"/>
  <c r="E57" i="2" s="1"/>
  <c r="E93" i="2" s="1"/>
  <c r="B88" i="3"/>
  <c r="B52" i="2" s="1"/>
  <c r="B88" i="2" s="1"/>
  <c r="B41" i="2"/>
  <c r="K93" i="3"/>
  <c r="K57" i="2" s="1"/>
  <c r="K93" i="2" s="1"/>
  <c r="K46" i="2"/>
  <c r="O55" i="3"/>
  <c r="L43" i="2" s="1"/>
  <c r="G91" i="3"/>
  <c r="G55" i="2" s="1"/>
  <c r="G91" i="2" s="1"/>
  <c r="G44" i="2"/>
  <c r="J93" i="3"/>
  <c r="J57" i="2" s="1"/>
  <c r="J93" i="2" s="1"/>
  <c r="J46" i="2"/>
  <c r="C93" i="3"/>
  <c r="C57" i="2" s="1"/>
  <c r="C93" i="2" s="1"/>
  <c r="C46" i="2"/>
  <c r="C88" i="3"/>
  <c r="C52" i="2" s="1"/>
  <c r="C88" i="2" s="1"/>
  <c r="C41" i="2"/>
  <c r="G88" i="3"/>
  <c r="G52" i="2" s="1"/>
  <c r="G88" i="2" s="1"/>
  <c r="G41" i="2"/>
  <c r="F42" i="2"/>
  <c r="F89" i="3"/>
  <c r="F53" i="2" s="1"/>
  <c r="F89" i="2" s="1"/>
  <c r="D94" i="3"/>
  <c r="D58" i="2" s="1"/>
  <c r="D94" i="2" s="1"/>
  <c r="D47" i="2"/>
  <c r="F48" i="2"/>
  <c r="F95" i="3"/>
  <c r="F59" i="2" s="1"/>
  <c r="F95" i="2" s="1"/>
  <c r="F46" i="2"/>
  <c r="F93" i="3"/>
  <c r="F57" i="2" s="1"/>
  <c r="F93" i="2" s="1"/>
  <c r="L72" i="3" l="1"/>
  <c r="L60" i="2" s="1"/>
  <c r="B108" i="2" s="1"/>
  <c r="L66" i="3"/>
  <c r="L54" i="2" s="1"/>
  <c r="B102" i="2" s="1"/>
  <c r="L71" i="3"/>
  <c r="L59" i="2" s="1"/>
  <c r="B107" i="2" s="1"/>
  <c r="L68" i="3"/>
  <c r="L56" i="2" s="1"/>
  <c r="B104" i="2" s="1"/>
  <c r="L70" i="3"/>
  <c r="L58" i="2" s="1"/>
  <c r="B106" i="2" s="1"/>
  <c r="L96" i="2"/>
  <c r="O62" i="3"/>
  <c r="L41" i="2"/>
  <c r="L50" i="2" s="1"/>
  <c r="L69" i="3"/>
  <c r="L57" i="2" s="1"/>
  <c r="B105" i="2" s="1"/>
  <c r="L65" i="3"/>
  <c r="L53" i="2" s="1"/>
  <c r="B101" i="2" s="1"/>
  <c r="L64" i="3"/>
  <c r="L52" i="2" s="1"/>
  <c r="B10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39" authorId="0" shapeId="0" xr:uid="{00000000-0006-0000-0200-000001000000}">
      <text>
        <r>
          <rPr>
            <sz val="11"/>
            <color indexed="8"/>
            <rFont val="Helvetica"/>
          </rPr>
          <t>Microsoft Office User:
Minimum we would like on hand.  More is OK.</t>
        </r>
      </text>
    </comment>
  </commentList>
</comments>
</file>

<file path=xl/sharedStrings.xml><?xml version="1.0" encoding="utf-8"?>
<sst xmlns="http://schemas.openxmlformats.org/spreadsheetml/2006/main" count="272" uniqueCount="77">
  <si>
    <t>Welcome to ribbon ordering!</t>
  </si>
  <si>
    <t>You will only need to make changes to the "inputs" tab in this spreadsheet.  The calculations should all happen automatically.</t>
  </si>
  <si>
    <r>
      <rPr>
        <b/>
        <sz val="18"/>
        <color indexed="8"/>
        <rFont val="Arial"/>
      </rPr>
      <t>Step #1</t>
    </r>
    <r>
      <rPr>
        <sz val="18"/>
        <color indexed="8"/>
        <rFont val="Arial"/>
      </rPr>
      <t xml:space="preserve"> - Verify the basics.  On the inputs tab, section #1 numbers are based on the specific events we have in each of our meets.  IF this ever changes, these numbers will need to be adjusted.  Typically, they will just remain the same!</t>
    </r>
  </si>
  <si>
    <r>
      <rPr>
        <b/>
        <sz val="18"/>
        <color indexed="8"/>
        <rFont val="Arial"/>
      </rPr>
      <t>Step #2</t>
    </r>
    <r>
      <rPr>
        <sz val="18"/>
        <color indexed="8"/>
        <rFont val="Arial"/>
      </rPr>
      <t xml:space="preserve"> - Collect the input for Section #3.  First, the ribbon counts from each team should be available from the previous season. Ideally, the returned ribbon counts should be filled out by the prior year ribbon person and then the spreadsheet archived on the AHSL web page.  It is NOT the job of the ribbon person to count each teams inventory. The ribbon person should count the spare ribbon set and update those columns. Second, the meet count info will need to be updated.  This cannot be done until the season has been scheduled.</t>
    </r>
  </si>
  <si>
    <r>
      <rPr>
        <b/>
        <sz val="18"/>
        <color indexed="8"/>
        <rFont val="Arial"/>
      </rPr>
      <t>Step #3</t>
    </r>
    <r>
      <rPr>
        <sz val="18"/>
        <color indexed="8"/>
        <rFont val="Arial"/>
      </rPr>
      <t xml:space="preserve"> - Place the order.  The order quantity is indicated in the orange order column of section #3.  The treasurer or previous ribbons should have ordering information.</t>
    </r>
  </si>
  <si>
    <r>
      <rPr>
        <b/>
        <sz val="18"/>
        <color indexed="8"/>
        <rFont val="Arial"/>
      </rPr>
      <t xml:space="preserve">Step #4 </t>
    </r>
    <r>
      <rPr>
        <sz val="18"/>
        <color indexed="8"/>
        <rFont val="Arial"/>
      </rPr>
      <t>- Distribute the ribbons. You are NOT counting the team existing inventory, you are not moving from team to team. You will simply be adding ribbons to each team based on the spreadsheet. You will add the number of ribbons listed in the green "ribbons to add" to each of the teams box.  I would distribute the existing spare stock first, then the new ribbons to keep stock rotated. You will be left with a new "spare" set. I suggest putting them in a trash bag so the new ribbons can be easily identified and verified.</t>
    </r>
  </si>
  <si>
    <r>
      <rPr>
        <b/>
        <sz val="18"/>
        <color indexed="8"/>
        <rFont val="Arial"/>
      </rPr>
      <t>Step #5</t>
    </r>
    <r>
      <rPr>
        <sz val="18"/>
        <color indexed="8"/>
        <rFont val="Arial"/>
      </rPr>
      <t xml:space="preserve"> - Communicate the counts and ribbon availability to the teams so they may pickup their ribbons.</t>
    </r>
  </si>
  <si>
    <t>AHSL Ribbon Report</t>
  </si>
  <si>
    <t>Per Meet</t>
  </si>
  <si>
    <t>Individual</t>
  </si>
  <si>
    <t>Relay</t>
  </si>
  <si>
    <t>Total</t>
  </si>
  <si>
    <t>With Overage</t>
  </si>
  <si>
    <t>1st (blue)</t>
  </si>
  <si>
    <t>Heat Winner (turquoise)</t>
  </si>
  <si>
    <t>indiv events only</t>
  </si>
  <si>
    <t>2nd (red)</t>
  </si>
  <si>
    <t>Personal Best (stripe)</t>
  </si>
  <si>
    <t>indiv, per swimmer per meet</t>
  </si>
  <si>
    <t>3rd (white)</t>
  </si>
  <si>
    <t>Participant (purple)</t>
  </si>
  <si>
    <t>4th (pink)</t>
  </si>
  <si>
    <t>5th (yellow)</t>
  </si>
  <si>
    <t>6th (green)</t>
  </si>
  <si>
    <t>Section 2: PRE-SEASON ORDERING INPUT</t>
  </si>
  <si>
    <t>ACC</t>
  </si>
  <si>
    <t>BCCC</t>
  </si>
  <si>
    <t>BCW</t>
  </si>
  <si>
    <t>LH</t>
  </si>
  <si>
    <t>LP</t>
  </si>
  <si>
    <t>LW</t>
  </si>
  <si>
    <t>LC</t>
  </si>
  <si>
    <t>RP</t>
  </si>
  <si>
    <t>RW</t>
  </si>
  <si>
    <t>WW</t>
  </si>
  <si>
    <t>SPARE</t>
  </si>
  <si>
    <t>Swimmer Count Estimate</t>
  </si>
  <si>
    <t>&lt;---  Used in Personal Best Calculation</t>
  </si>
  <si>
    <t>Multiplier</t>
  </si>
  <si>
    <t>&lt;--- Optional:  Big teams tend to use more ribbons</t>
  </si>
  <si>
    <t>Spare Set Buffer</t>
  </si>
  <si>
    <t>&lt;---  How many extra ribbons do we need in storage</t>
  </si>
  <si>
    <t>PB for NT</t>
  </si>
  <si>
    <t>Intrasquad Place Ribbons</t>
  </si>
  <si>
    <t>Intrasquad Heat Ribbons</t>
  </si>
  <si>
    <t>Intrasquad PB Ribbons</t>
  </si>
  <si>
    <t>Home Regular Meets</t>
  </si>
  <si>
    <t>Away Regular Meets</t>
  </si>
  <si>
    <t>Total Regular Meets</t>
  </si>
  <si>
    <r>
      <rPr>
        <b/>
        <sz val="10"/>
        <color indexed="8"/>
        <rFont val="Arial"/>
      </rPr>
      <t>Home</t>
    </r>
    <r>
      <rPr>
        <sz val="10"/>
        <color indexed="8"/>
        <rFont val="Arial"/>
      </rPr>
      <t xml:space="preserve"> Medal Meet</t>
    </r>
  </si>
  <si>
    <t>&lt;--- Medal meets still need heat ribbons</t>
  </si>
  <si>
    <t>Section 3: Ordering and Distribution</t>
  </si>
  <si>
    <t>Ribbons to Add</t>
  </si>
  <si>
    <t>ORDER</t>
  </si>
  <si>
    <t>TOTAL</t>
  </si>
  <si>
    <t>Section 4: Calculate ribbons used (only for adjusting future formulas)</t>
  </si>
  <si>
    <t>Mid Season + Add / - Give</t>
  </si>
  <si>
    <t>Used during season</t>
  </si>
  <si>
    <t>Spare Remaining</t>
  </si>
  <si>
    <t>Factors</t>
  </si>
  <si>
    <t>Spare</t>
  </si>
  <si>
    <t>Totals</t>
  </si>
  <si>
    <t>Total Required</t>
  </si>
  <si>
    <t>Assumption: 1/2 the ribbons for each dual meet + ribbons for intrasquad if ribboning</t>
  </si>
  <si>
    <t>Assumption: Hosting team gets heat ribbons for intrasquad (if requested), home meets, and home medal meets</t>
  </si>
  <si>
    <t>Assumption: number per meet based on first page estimate times number of meets</t>
  </si>
  <si>
    <t>Needed Gap (rounded up to 25, all team boxes are will 0 negative numbers)</t>
  </si>
  <si>
    <t>NEEDED</t>
  </si>
  <si>
    <t>EXISTING</t>
  </si>
  <si>
    <t>Needed - Sum of neeeded gap</t>
  </si>
  <si>
    <t>Spare - Spare from storage - needed for next year rounded down to 25.</t>
  </si>
  <si>
    <t>Order - what we need to order.</t>
  </si>
  <si>
    <t>Team Inventory (after additions)</t>
  </si>
  <si>
    <t>Amount to add/subtract</t>
  </si>
  <si>
    <t>Total Issued to Team</t>
  </si>
  <si>
    <t>Overage (Easier to not deal with this except in special circumstances, this is for reference)</t>
  </si>
  <si>
    <t>Section 1: BASIC MEET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</si>
</sst>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indexed="8"/>
      <name val="Arial"/>
    </font>
    <font>
      <b/>
      <sz val="24"/>
      <color indexed="8"/>
      <name val="Arial"/>
    </font>
    <font>
      <i/>
      <sz val="18"/>
      <color indexed="8"/>
      <name val="Arial"/>
    </font>
    <font>
      <sz val="18"/>
      <color indexed="8"/>
      <name val="Arial"/>
    </font>
    <font>
      <b/>
      <sz val="18"/>
      <color indexed="8"/>
      <name val="Arial"/>
    </font>
    <font>
      <b/>
      <sz val="14"/>
      <color indexed="8"/>
      <name val="Arial"/>
    </font>
    <font>
      <sz val="16"/>
      <color indexed="8"/>
      <name val="Arial"/>
    </font>
    <font>
      <b/>
      <sz val="10"/>
      <color indexed="8"/>
      <name val="Arial"/>
    </font>
    <font>
      <b/>
      <sz val="12"/>
      <color indexed="8"/>
      <name val="Arial"/>
    </font>
    <font>
      <sz val="11"/>
      <color indexed="8"/>
      <name val="Helvetica"/>
    </font>
  </fonts>
  <fills count="7">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39">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thin">
        <color indexed="9"/>
      </right>
      <top/>
      <bottom style="medium">
        <color indexed="8"/>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medium">
        <color indexed="8"/>
      </left>
      <right style="medium">
        <color indexed="8"/>
      </right>
      <top style="thin">
        <color indexed="9"/>
      </top>
      <bottom style="medium">
        <color indexed="8"/>
      </bottom>
      <diagonal/>
    </border>
    <border>
      <left style="medium">
        <color indexed="8"/>
      </left>
      <right style="medium">
        <color indexed="8"/>
      </right>
      <top style="medium">
        <color indexed="8"/>
      </top>
      <bottom style="medium">
        <color indexed="8"/>
      </bottom>
      <diagonal/>
    </border>
    <border>
      <left style="thin">
        <color indexed="9"/>
      </left>
      <right style="thin">
        <color indexed="9"/>
      </right>
      <top style="thin">
        <color indexed="9"/>
      </top>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9"/>
      </left>
      <right style="thin">
        <color indexed="9"/>
      </right>
      <top/>
      <bottom style="thin">
        <color indexed="9"/>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9"/>
      </left>
      <right style="thin">
        <color indexed="9"/>
      </right>
      <top style="thin">
        <color indexed="8"/>
      </top>
      <bottom style="thin">
        <color indexed="9"/>
      </bottom>
      <diagonal/>
    </border>
  </borders>
  <cellStyleXfs count="1">
    <xf numFmtId="0" fontId="0" fillId="0" borderId="0" applyNumberFormat="0" applyFill="0" applyBorder="0" applyProtection="0"/>
  </cellStyleXfs>
  <cellXfs count="128">
    <xf numFmtId="0" fontId="0" fillId="0" borderId="0" xfId="0" applyFont="1" applyAlignment="1"/>
    <xf numFmtId="0" fontId="0" fillId="0" borderId="0" xfId="0" applyNumberFormat="1" applyFont="1" applyAlignment="1"/>
    <xf numFmtId="0" fontId="0" fillId="0" borderId="1" xfId="0" applyFont="1" applyBorder="1" applyAlignment="1"/>
    <xf numFmtId="49" fontId="1" fillId="2" borderId="1" xfId="0" applyNumberFormat="1" applyFont="1" applyFill="1" applyBorder="1" applyAlignment="1">
      <alignment horizontal="center" wrapText="1"/>
    </xf>
    <xf numFmtId="49" fontId="2" fillId="2" borderId="1" xfId="0" applyNumberFormat="1" applyFont="1" applyFill="1" applyBorder="1" applyAlignment="1">
      <alignment horizontal="center" wrapText="1"/>
    </xf>
    <xf numFmtId="49"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wrapText="1"/>
    </xf>
    <xf numFmtId="0" fontId="0" fillId="0" borderId="0" xfId="0" applyNumberFormat="1" applyFont="1" applyAlignment="1"/>
    <xf numFmtId="49" fontId="5" fillId="2" borderId="2" xfId="0" applyNumberFormat="1" applyFont="1" applyFill="1" applyBorder="1" applyAlignment="1"/>
    <xf numFmtId="0" fontId="6" fillId="3" borderId="3" xfId="0" applyNumberFormat="1" applyFont="1" applyFill="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5" xfId="0" applyNumberFormat="1" applyFont="1" applyFill="1" applyBorder="1" applyAlignment="1"/>
    <xf numFmtId="0" fontId="7" fillId="2" borderId="5" xfId="0" applyNumberFormat="1" applyFont="1" applyFill="1" applyBorder="1" applyAlignment="1">
      <alignment horizontal="right"/>
    </xf>
    <xf numFmtId="0" fontId="0" fillId="0" borderId="10" xfId="0" applyFont="1" applyBorder="1" applyAlignment="1"/>
    <xf numFmtId="0" fontId="7" fillId="2" borderId="11" xfId="0" applyNumberFormat="1" applyFont="1" applyFill="1" applyBorder="1" applyAlignment="1"/>
    <xf numFmtId="49" fontId="7" fillId="2" borderId="7" xfId="0" applyNumberFormat="1" applyFont="1" applyFill="1" applyBorder="1" applyAlignment="1">
      <alignment horizontal="center"/>
    </xf>
    <xf numFmtId="0" fontId="0" fillId="2" borderId="8" xfId="0" applyNumberFormat="1" applyFont="1" applyFill="1" applyBorder="1" applyAlignment="1"/>
    <xf numFmtId="0" fontId="7" fillId="2" borderId="12" xfId="0" applyNumberFormat="1" applyFont="1" applyFill="1" applyBorder="1" applyAlignment="1">
      <alignment horizontal="right"/>
    </xf>
    <xf numFmtId="0" fontId="7" fillId="2" borderId="13" xfId="0" applyNumberFormat="1" applyFont="1" applyFill="1" applyBorder="1" applyAlignment="1">
      <alignment horizontal="right"/>
    </xf>
    <xf numFmtId="0" fontId="0" fillId="2" borderId="13" xfId="0" applyNumberFormat="1" applyFont="1" applyFill="1" applyBorder="1" applyAlignment="1"/>
    <xf numFmtId="0" fontId="0" fillId="2" borderId="14" xfId="0" applyNumberFormat="1" applyFont="1" applyFill="1" applyBorder="1" applyAlignment="1"/>
    <xf numFmtId="0" fontId="7" fillId="2" borderId="15" xfId="0" applyNumberFormat="1" applyFont="1" applyFill="1" applyBorder="1" applyAlignment="1"/>
    <xf numFmtId="49" fontId="7" fillId="2" borderId="8"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6" xfId="0" applyNumberFormat="1" applyFont="1" applyFill="1" applyBorder="1" applyAlignment="1">
      <alignment horizontal="center"/>
    </xf>
    <xf numFmtId="0" fontId="7" fillId="2" borderId="10" xfId="0" applyNumberFormat="1" applyFont="1" applyFill="1" applyBorder="1" applyAlignment="1">
      <alignment horizontal="right"/>
    </xf>
    <xf numFmtId="0" fontId="7" fillId="2" borderId="1" xfId="0" applyNumberFormat="1" applyFont="1" applyFill="1" applyBorder="1" applyAlignment="1">
      <alignment horizontal="right"/>
    </xf>
    <xf numFmtId="0" fontId="7" fillId="2" borderId="17" xfId="0" applyNumberFormat="1" applyFont="1" applyFill="1" applyBorder="1" applyAlignment="1">
      <alignment horizontal="right"/>
    </xf>
    <xf numFmtId="0" fontId="0" fillId="2" borderId="1" xfId="0" applyNumberFormat="1" applyFont="1" applyFill="1" applyBorder="1" applyAlignment="1"/>
    <xf numFmtId="0" fontId="0" fillId="2" borderId="18" xfId="0" applyNumberFormat="1" applyFont="1" applyFill="1" applyBorder="1" applyAlignment="1"/>
    <xf numFmtId="49" fontId="7" fillId="2" borderId="19" xfId="0" applyNumberFormat="1" applyFont="1" applyFill="1" applyBorder="1" applyAlignment="1">
      <alignment horizontal="right"/>
    </xf>
    <xf numFmtId="0" fontId="7" fillId="2" borderId="20" xfId="0" applyNumberFormat="1" applyFont="1" applyFill="1" applyBorder="1" applyAlignment="1"/>
    <xf numFmtId="0" fontId="7" fillId="2" borderId="21" xfId="0" applyNumberFormat="1" applyFont="1" applyFill="1" applyBorder="1" applyAlignment="1"/>
    <xf numFmtId="0" fontId="7" fillId="2" borderId="22" xfId="0" applyNumberFormat="1" applyFont="1" applyFill="1" applyBorder="1" applyAlignment="1"/>
    <xf numFmtId="0" fontId="7" fillId="3" borderId="19" xfId="0" applyNumberFormat="1" applyFont="1" applyFill="1" applyBorder="1" applyAlignment="1"/>
    <xf numFmtId="0" fontId="7" fillId="2" borderId="10" xfId="0" applyNumberFormat="1" applyFont="1" applyFill="1" applyBorder="1" applyAlignment="1">
      <alignment horizontal="left"/>
    </xf>
    <xf numFmtId="49" fontId="7" fillId="2" borderId="1" xfId="0" applyNumberFormat="1" applyFont="1" applyFill="1" applyBorder="1" applyAlignment="1"/>
    <xf numFmtId="0" fontId="0" fillId="2" borderId="2" xfId="0" applyNumberFormat="1" applyFont="1" applyFill="1" applyBorder="1" applyAlignment="1"/>
    <xf numFmtId="0" fontId="7" fillId="3" borderId="23" xfId="0" applyNumberFormat="1" applyFont="1" applyFill="1" applyBorder="1" applyAlignment="1"/>
    <xf numFmtId="49" fontId="0" fillId="2" borderId="4" xfId="0" applyNumberFormat="1" applyFont="1" applyFill="1" applyBorder="1" applyAlignment="1"/>
    <xf numFmtId="49" fontId="7" fillId="2" borderId="24" xfId="0" applyNumberFormat="1" applyFont="1" applyFill="1" applyBorder="1" applyAlignment="1">
      <alignment horizontal="right"/>
    </xf>
    <xf numFmtId="0" fontId="7" fillId="2" borderId="25" xfId="0" applyNumberFormat="1" applyFont="1" applyFill="1" applyBorder="1" applyAlignment="1"/>
    <xf numFmtId="0" fontId="7" fillId="2" borderId="26" xfId="0" applyNumberFormat="1" applyFont="1" applyFill="1" applyBorder="1" applyAlignment="1"/>
    <xf numFmtId="0" fontId="7" fillId="2" borderId="27" xfId="0" applyNumberFormat="1" applyFont="1" applyFill="1" applyBorder="1" applyAlignment="1"/>
    <xf numFmtId="0" fontId="7" fillId="3" borderId="24" xfId="0" applyNumberFormat="1" applyFont="1" applyFill="1" applyBorder="1" applyAlignment="1"/>
    <xf numFmtId="0" fontId="0" fillId="2" borderId="4" xfId="0" applyNumberFormat="1" applyFont="1" applyFill="1" applyBorder="1" applyAlignment="1"/>
    <xf numFmtId="0" fontId="7" fillId="2" borderId="28" xfId="0" applyNumberFormat="1" applyFont="1" applyFill="1" applyBorder="1" applyAlignment="1">
      <alignment horizontal="right"/>
    </xf>
    <xf numFmtId="0" fontId="0" fillId="2" borderId="10" xfId="0" applyNumberFormat="1" applyFont="1" applyFill="1" applyBorder="1" applyAlignment="1"/>
    <xf numFmtId="49" fontId="7" fillId="2" borderId="29" xfId="0" applyNumberFormat="1" applyFont="1" applyFill="1" applyBorder="1" applyAlignment="1">
      <alignment horizontal="right"/>
    </xf>
    <xf numFmtId="0" fontId="7" fillId="2" borderId="30" xfId="0" applyNumberFormat="1" applyFont="1" applyFill="1" applyBorder="1" applyAlignment="1"/>
    <xf numFmtId="0" fontId="7" fillId="2" borderId="31" xfId="0" applyNumberFormat="1" applyFont="1" applyFill="1" applyBorder="1" applyAlignment="1"/>
    <xf numFmtId="0" fontId="7" fillId="2" borderId="32" xfId="0" applyNumberFormat="1" applyFont="1" applyFill="1" applyBorder="1" applyAlignment="1"/>
    <xf numFmtId="0" fontId="7" fillId="3" borderId="29" xfId="0" applyNumberFormat="1" applyFont="1" applyFill="1" applyBorder="1" applyAlignment="1"/>
    <xf numFmtId="0" fontId="0" fillId="2" borderId="33" xfId="0" applyNumberFormat="1" applyFont="1" applyFill="1" applyBorder="1" applyAlignment="1"/>
    <xf numFmtId="0" fontId="0" fillId="2" borderId="34" xfId="0" applyNumberFormat="1" applyFont="1" applyFill="1" applyBorder="1" applyAlignment="1"/>
    <xf numFmtId="0" fontId="0" fillId="0" borderId="13" xfId="0" applyFont="1" applyBorder="1" applyAlignment="1"/>
    <xf numFmtId="0" fontId="0" fillId="2" borderId="16" xfId="0" applyNumberFormat="1" applyFont="1" applyFill="1" applyBorder="1" applyAlignment="1"/>
    <xf numFmtId="49" fontId="7" fillId="2" borderId="35" xfId="0" applyNumberFormat="1" applyFont="1" applyFill="1" applyBorder="1" applyAlignment="1">
      <alignment horizontal="center"/>
    </xf>
    <xf numFmtId="49" fontId="7" fillId="2" borderId="36" xfId="0" applyNumberFormat="1" applyFont="1" applyFill="1" applyBorder="1" applyAlignment="1">
      <alignment horizontal="center"/>
    </xf>
    <xf numFmtId="49" fontId="7" fillId="2" borderId="37" xfId="0" applyNumberFormat="1" applyFont="1" applyFill="1" applyBorder="1" applyAlignment="1">
      <alignment horizontal="center"/>
    </xf>
    <xf numFmtId="49" fontId="0" fillId="2" borderId="19" xfId="0" applyNumberFormat="1" applyFont="1" applyFill="1" applyBorder="1" applyAlignment="1">
      <alignment horizontal="right"/>
    </xf>
    <xf numFmtId="0" fontId="0" fillId="3" borderId="20" xfId="0" applyNumberFormat="1" applyFont="1" applyFill="1" applyBorder="1" applyAlignment="1"/>
    <xf numFmtId="0" fontId="0" fillId="3" borderId="21" xfId="0" applyNumberFormat="1" applyFont="1" applyFill="1" applyBorder="1" applyAlignment="1"/>
    <xf numFmtId="0" fontId="0" fillId="3" borderId="22" xfId="0" applyNumberFormat="1" applyFont="1" applyFill="1" applyBorder="1" applyAlignment="1"/>
    <xf numFmtId="49" fontId="0" fillId="2" borderId="10" xfId="0" applyNumberFormat="1" applyFont="1" applyFill="1" applyBorder="1" applyAlignment="1"/>
    <xf numFmtId="49" fontId="0" fillId="2" borderId="24" xfId="0" applyNumberFormat="1" applyFont="1" applyFill="1" applyBorder="1" applyAlignment="1">
      <alignment horizontal="right"/>
    </xf>
    <xf numFmtId="0" fontId="0" fillId="3" borderId="25" xfId="0" applyNumberFormat="1" applyFont="1" applyFill="1" applyBorder="1" applyAlignment="1"/>
    <xf numFmtId="0" fontId="0" fillId="3" borderId="26" xfId="0" applyNumberFormat="1" applyFont="1" applyFill="1" applyBorder="1" applyAlignment="1"/>
    <xf numFmtId="0" fontId="0" fillId="3" borderId="27" xfId="0" applyNumberFormat="1" applyFont="1" applyFill="1" applyBorder="1" applyAlignment="1"/>
    <xf numFmtId="49" fontId="8" fillId="2" borderId="24" xfId="0" applyNumberFormat="1" applyFont="1" applyFill="1" applyBorder="1" applyAlignment="1">
      <alignment horizontal="right"/>
    </xf>
    <xf numFmtId="0" fontId="0" fillId="2" borderId="25" xfId="0" applyNumberFormat="1" applyFont="1" applyFill="1" applyBorder="1" applyAlignment="1"/>
    <xf numFmtId="0" fontId="0" fillId="2" borderId="26" xfId="0" applyNumberFormat="1" applyFont="1" applyFill="1" applyBorder="1" applyAlignment="1"/>
    <xf numFmtId="0" fontId="0" fillId="2" borderId="27" xfId="0" applyNumberFormat="1" applyFont="1" applyFill="1" applyBorder="1" applyAlignment="1"/>
    <xf numFmtId="49" fontId="0" fillId="2" borderId="29" xfId="0" applyNumberFormat="1" applyFont="1" applyFill="1" applyBorder="1" applyAlignment="1">
      <alignment horizontal="right"/>
    </xf>
    <xf numFmtId="0" fontId="0" fillId="3" borderId="30" xfId="0" applyNumberFormat="1" applyFont="1" applyFill="1" applyBorder="1" applyAlignment="1"/>
    <xf numFmtId="0" fontId="0" fillId="3" borderId="31" xfId="0" applyNumberFormat="1" applyFont="1" applyFill="1" applyBorder="1" applyAlignment="1"/>
    <xf numFmtId="0" fontId="0" fillId="3" borderId="32" xfId="0" applyNumberFormat="1" applyFont="1" applyFill="1" applyBorder="1" applyAlignment="1"/>
    <xf numFmtId="0" fontId="0" fillId="0" borderId="8" xfId="0" applyFont="1" applyBorder="1" applyAlignment="1"/>
    <xf numFmtId="49" fontId="8" fillId="2" borderId="16" xfId="0" applyNumberFormat="1" applyFont="1" applyFill="1" applyBorder="1" applyAlignment="1">
      <alignment horizontal="right"/>
    </xf>
    <xf numFmtId="49" fontId="7" fillId="4" borderId="16" xfId="0" applyNumberFormat="1" applyFont="1" applyFill="1" applyBorder="1" applyAlignment="1">
      <alignment horizontal="center"/>
    </xf>
    <xf numFmtId="0" fontId="0" fillId="5" borderId="20" xfId="0" applyNumberFormat="1" applyFont="1" applyFill="1" applyBorder="1" applyAlignment="1"/>
    <xf numFmtId="0" fontId="0" fillId="5" borderId="21" xfId="0" applyNumberFormat="1" applyFont="1" applyFill="1" applyBorder="1" applyAlignment="1"/>
    <xf numFmtId="0" fontId="0" fillId="5" borderId="22" xfId="0" applyNumberFormat="1" applyFont="1" applyFill="1" applyBorder="1" applyAlignment="1"/>
    <xf numFmtId="0" fontId="0" fillId="4" borderId="19" xfId="0" applyNumberFormat="1" applyFont="1" applyFill="1" applyBorder="1" applyAlignment="1"/>
    <xf numFmtId="0" fontId="0" fillId="5" borderId="25" xfId="0" applyNumberFormat="1" applyFont="1" applyFill="1" applyBorder="1" applyAlignment="1"/>
    <xf numFmtId="0" fontId="0" fillId="5" borderId="26" xfId="0" applyNumberFormat="1" applyFont="1" applyFill="1" applyBorder="1" applyAlignment="1"/>
    <xf numFmtId="0" fontId="0" fillId="5" borderId="27" xfId="0" applyNumberFormat="1" applyFont="1" applyFill="1" applyBorder="1" applyAlignment="1"/>
    <xf numFmtId="0" fontId="0" fillId="4" borderId="24" xfId="0" applyNumberFormat="1" applyFont="1" applyFill="1" applyBorder="1" applyAlignment="1"/>
    <xf numFmtId="0" fontId="0" fillId="5" borderId="30" xfId="0" applyNumberFormat="1" applyFont="1" applyFill="1" applyBorder="1" applyAlignment="1"/>
    <xf numFmtId="0" fontId="0" fillId="5" borderId="31" xfId="0" applyNumberFormat="1" applyFont="1" applyFill="1" applyBorder="1" applyAlignment="1"/>
    <xf numFmtId="0" fontId="0" fillId="5" borderId="32" xfId="0" applyNumberFormat="1" applyFont="1" applyFill="1" applyBorder="1" applyAlignment="1"/>
    <xf numFmtId="0" fontId="0" fillId="4" borderId="29" xfId="0" applyNumberFormat="1" applyFont="1" applyFill="1" applyBorder="1" applyAlignment="1"/>
    <xf numFmtId="49" fontId="0" fillId="2" borderId="8" xfId="0" applyNumberFormat="1" applyFont="1" applyFill="1" applyBorder="1" applyAlignment="1"/>
    <xf numFmtId="0" fontId="7" fillId="2" borderId="10" xfId="0" applyNumberFormat="1" applyFont="1" applyFill="1" applyBorder="1" applyAlignment="1">
      <alignment horizontal="center"/>
    </xf>
    <xf numFmtId="0" fontId="0" fillId="2" borderId="20" xfId="0" applyNumberFormat="1" applyFont="1" applyFill="1" applyBorder="1" applyAlignment="1"/>
    <xf numFmtId="0" fontId="0" fillId="2" borderId="21" xfId="0" applyNumberFormat="1" applyFont="1" applyFill="1" applyBorder="1" applyAlignment="1"/>
    <xf numFmtId="0" fontId="0" fillId="2" borderId="22" xfId="0" applyNumberFormat="1" applyFont="1" applyFill="1" applyBorder="1" applyAlignment="1"/>
    <xf numFmtId="9" fontId="0" fillId="2" borderId="10" xfId="0" applyNumberFormat="1" applyFont="1" applyFill="1" applyBorder="1" applyAlignment="1"/>
    <xf numFmtId="0" fontId="0" fillId="2" borderId="30" xfId="0" applyNumberFormat="1" applyFont="1" applyFill="1" applyBorder="1" applyAlignment="1"/>
    <xf numFmtId="0" fontId="0" fillId="2" borderId="31" xfId="0" applyNumberFormat="1" applyFont="1" applyFill="1" applyBorder="1" applyAlignment="1"/>
    <xf numFmtId="0" fontId="0" fillId="2" borderId="32" xfId="0" applyNumberFormat="1" applyFont="1" applyFill="1" applyBorder="1" applyAlignment="1"/>
    <xf numFmtId="0" fontId="0" fillId="0" borderId="38" xfId="0" applyFont="1" applyBorder="1" applyAlignment="1"/>
    <xf numFmtId="0" fontId="0" fillId="3" borderId="19" xfId="0" applyNumberFormat="1" applyFont="1" applyFill="1" applyBorder="1" applyAlignment="1"/>
    <xf numFmtId="0" fontId="0" fillId="3" borderId="24" xfId="0" applyNumberFormat="1" applyFont="1" applyFill="1" applyBorder="1" applyAlignment="1"/>
    <xf numFmtId="0" fontId="0" fillId="3" borderId="29" xfId="0" applyNumberFormat="1" applyFont="1" applyFill="1" applyBorder="1" applyAlignment="1"/>
    <xf numFmtId="0" fontId="0" fillId="2" borderId="19" xfId="0" applyNumberFormat="1" applyFont="1" applyFill="1" applyBorder="1" applyAlignment="1"/>
    <xf numFmtId="0" fontId="0" fillId="2" borderId="24" xfId="0" applyNumberFormat="1" applyFont="1" applyFill="1" applyBorder="1" applyAlignment="1"/>
    <xf numFmtId="0" fontId="0" fillId="2" borderId="29" xfId="0" applyNumberFormat="1" applyFont="1" applyFill="1" applyBorder="1" applyAlignment="1"/>
    <xf numFmtId="0" fontId="0" fillId="0" borderId="0" xfId="0" applyNumberFormat="1" applyFont="1" applyAlignment="1"/>
    <xf numFmtId="49" fontId="0" fillId="2" borderId="1" xfId="0" applyNumberFormat="1" applyFont="1" applyFill="1" applyBorder="1" applyAlignment="1"/>
    <xf numFmtId="49" fontId="0" fillId="2" borderId="1" xfId="0" applyNumberFormat="1" applyFont="1" applyFill="1" applyBorder="1" applyAlignment="1">
      <alignment horizontal="right"/>
    </xf>
    <xf numFmtId="49" fontId="7" fillId="2" borderId="1" xfId="0" applyNumberFormat="1" applyFont="1" applyFill="1" applyBorder="1" applyAlignment="1">
      <alignment horizontal="center"/>
    </xf>
    <xf numFmtId="49" fontId="7" fillId="2" borderId="1" xfId="0" applyNumberFormat="1" applyFont="1" applyFill="1" applyBorder="1" applyAlignment="1">
      <alignment horizontal="left"/>
    </xf>
    <xf numFmtId="0" fontId="7" fillId="2" borderId="17" xfId="0" applyNumberFormat="1" applyFont="1" applyFill="1" applyBorder="1" applyAlignment="1"/>
    <xf numFmtId="0" fontId="0" fillId="6" borderId="23" xfId="0" applyNumberFormat="1" applyFont="1" applyFill="1" applyBorder="1" applyAlignment="1"/>
    <xf numFmtId="0" fontId="0" fillId="0" borderId="28" xfId="0" applyFont="1" applyBorder="1" applyAlignment="1"/>
    <xf numFmtId="0" fontId="0" fillId="2" borderId="1" xfId="0" applyNumberFormat="1" applyFont="1" applyFill="1" applyBorder="1" applyAlignment="1">
      <alignment horizontal="right"/>
    </xf>
    <xf numFmtId="49" fontId="4" fillId="2" borderId="7" xfId="0" applyNumberFormat="1" applyFont="1" applyFill="1" applyBorder="1" applyAlignment="1">
      <alignment horizontal="center"/>
    </xf>
    <xf numFmtId="0" fontId="4" fillId="2" borderId="8" xfId="0" applyNumberFormat="1" applyFont="1" applyFill="1" applyBorder="1" applyAlignment="1">
      <alignment horizontal="center"/>
    </xf>
    <xf numFmtId="0" fontId="4" fillId="2" borderId="9" xfId="0" applyNumberFormat="1" applyFont="1" applyFill="1" applyBorder="1" applyAlignment="1">
      <alignment horizontal="center"/>
    </xf>
    <xf numFmtId="49" fontId="7" fillId="2" borderId="1" xfId="0" applyNumberFormat="1" applyFont="1" applyFill="1" applyBorder="1" applyAlignment="1"/>
    <xf numFmtId="0" fontId="7" fillId="2" borderId="2" xfId="0" applyNumberFormat="1" applyFont="1" applyFill="1" applyBorder="1" applyAlignment="1"/>
    <xf numFmtId="0" fontId="0" fillId="2" borderId="2" xfId="0" applyNumberFormat="1" applyFont="1" applyFill="1" applyBorder="1" applyAlignment="1"/>
    <xf numFmtId="49" fontId="7" fillId="2" borderId="7" xfId="0" applyNumberFormat="1" applyFont="1" applyFill="1" applyBorder="1" applyAlignment="1">
      <alignment horizontal="center"/>
    </xf>
    <xf numFmtId="0" fontId="0" fillId="2" borderId="8" xfId="0" applyNumberFormat="1" applyFont="1" applyFill="1" applyBorder="1" applyAlignment="1"/>
    <xf numFmtId="0" fontId="0" fillId="2" borderId="9" xfId="0" applyNumberFormat="1" applyFont="1" applyFill="1" applyBorder="1" applyAlignment="1"/>
  </cellXfs>
  <cellStyles count="1">
    <cellStyle name="Normal" xfId="0" builtinId="0"/>
  </cellStyles>
  <dxfs count="1">
    <dxf>
      <fill>
        <patternFill patternType="solid">
          <fgColor indexed="15"/>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FFF00"/>
      <rgbColor rgb="FFFFC000"/>
      <rgbColor rgb="FF92D050"/>
      <rgbColor rgb="FFE7E6E6"/>
      <rgbColor rgb="00000000"/>
      <rgbColor rgb="FFFFC7CE"/>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
  <sheetViews>
    <sheetView showGridLines="0" workbookViewId="0"/>
  </sheetViews>
  <sheetFormatPr defaultColWidth="10.85546875" defaultRowHeight="12.95" customHeight="1" x14ac:dyDescent="0.2"/>
  <cols>
    <col min="1" max="1" width="119.85546875" style="1" customWidth="1"/>
    <col min="2" max="256" width="10.85546875" style="1" customWidth="1"/>
  </cols>
  <sheetData>
    <row r="1" spans="1:5" ht="13.7" customHeight="1" x14ac:dyDescent="0.2">
      <c r="A1" s="2"/>
      <c r="B1" s="2"/>
      <c r="C1" s="2"/>
      <c r="D1" s="2"/>
      <c r="E1" s="2"/>
    </row>
    <row r="2" spans="1:5" ht="30.95" customHeight="1" x14ac:dyDescent="0.4">
      <c r="A2" s="3" t="s">
        <v>0</v>
      </c>
      <c r="B2" s="2"/>
      <c r="C2" s="2"/>
      <c r="D2" s="2"/>
      <c r="E2" s="2"/>
    </row>
    <row r="3" spans="1:5" ht="48" customHeight="1" x14ac:dyDescent="0.35">
      <c r="A3" s="4" t="s">
        <v>1</v>
      </c>
      <c r="B3" s="2"/>
      <c r="C3" s="2"/>
      <c r="D3" s="2"/>
      <c r="E3" s="2"/>
    </row>
    <row r="4" spans="1:5" ht="81" customHeight="1" x14ac:dyDescent="0.2">
      <c r="A4" s="5" t="s">
        <v>2</v>
      </c>
      <c r="B4" s="2"/>
      <c r="C4" s="2"/>
      <c r="D4" s="2"/>
      <c r="E4" s="2"/>
    </row>
    <row r="5" spans="1:5" ht="174.95" customHeight="1" x14ac:dyDescent="0.2">
      <c r="A5" s="5" t="s">
        <v>3</v>
      </c>
      <c r="B5" s="2"/>
      <c r="C5" s="2"/>
      <c r="D5" s="2"/>
      <c r="E5" s="2"/>
    </row>
    <row r="6" spans="1:5" ht="69.95" customHeight="1" x14ac:dyDescent="0.2">
      <c r="A6" s="5" t="s">
        <v>4</v>
      </c>
      <c r="B6" s="2"/>
      <c r="C6" s="2"/>
      <c r="D6" s="2"/>
      <c r="E6" s="2"/>
    </row>
    <row r="7" spans="1:5" ht="168" customHeight="1" x14ac:dyDescent="0.2">
      <c r="A7" s="5" t="s">
        <v>5</v>
      </c>
      <c r="B7" s="2"/>
      <c r="C7" s="2"/>
      <c r="D7" s="2"/>
      <c r="E7" s="2"/>
    </row>
    <row r="8" spans="1:5" ht="66.95" customHeight="1" x14ac:dyDescent="0.2">
      <c r="A8" s="5" t="s">
        <v>6</v>
      </c>
      <c r="B8" s="2"/>
      <c r="C8" s="2"/>
      <c r="D8" s="2"/>
      <c r="E8" s="2"/>
    </row>
    <row r="9" spans="1:5" ht="23.1" customHeight="1" x14ac:dyDescent="0.35">
      <c r="A9" s="6"/>
      <c r="B9" s="2"/>
      <c r="C9" s="2"/>
      <c r="D9" s="2"/>
      <c r="E9" s="2"/>
    </row>
    <row r="10" spans="1:5" ht="23.1" customHeight="1" x14ac:dyDescent="0.35">
      <c r="A10" s="6"/>
      <c r="B10" s="2"/>
      <c r="C10" s="2"/>
      <c r="D10" s="2"/>
      <c r="E10" s="2"/>
    </row>
    <row r="11" spans="1:5" ht="23.1" customHeight="1" x14ac:dyDescent="0.35">
      <c r="A11" s="6"/>
      <c r="B11" s="2"/>
      <c r="C11" s="2"/>
      <c r="D11" s="2"/>
      <c r="E11" s="2"/>
    </row>
    <row r="12" spans="1:5" ht="23.1" customHeight="1" x14ac:dyDescent="0.35">
      <c r="A12" s="6"/>
      <c r="B12" s="2"/>
      <c r="C12" s="2"/>
      <c r="D12" s="2"/>
      <c r="E12" s="2"/>
    </row>
    <row r="13" spans="1:5" ht="23.1" customHeight="1" x14ac:dyDescent="0.35">
      <c r="A13" s="6"/>
      <c r="B13" s="2"/>
      <c r="C13" s="2"/>
      <c r="D13" s="2"/>
      <c r="E13" s="2"/>
    </row>
    <row r="14" spans="1:5" ht="23.1" customHeight="1" x14ac:dyDescent="0.35">
      <c r="A14" s="6"/>
      <c r="B14" s="2"/>
      <c r="C14" s="2"/>
      <c r="D14" s="2"/>
      <c r="E14" s="2"/>
    </row>
    <row r="15" spans="1:5" ht="23.1" customHeight="1" x14ac:dyDescent="0.35">
      <c r="A15" s="6"/>
      <c r="B15" s="2"/>
      <c r="C15" s="2"/>
      <c r="D15" s="2"/>
      <c r="E15" s="2"/>
    </row>
    <row r="16" spans="1:5" ht="23.1" customHeight="1" x14ac:dyDescent="0.35">
      <c r="A16" s="6"/>
      <c r="B16" s="2"/>
      <c r="C16" s="2"/>
      <c r="D16" s="2"/>
      <c r="E16" s="2"/>
    </row>
    <row r="17" spans="1:5" ht="23.1" customHeight="1" x14ac:dyDescent="0.35">
      <c r="A17" s="6"/>
      <c r="B17" s="2"/>
      <c r="C17" s="2"/>
      <c r="D17" s="2"/>
      <c r="E17" s="2"/>
    </row>
    <row r="18" spans="1:5" ht="23.1" customHeight="1" x14ac:dyDescent="0.35">
      <c r="A18" s="6"/>
      <c r="B18" s="2"/>
      <c r="C18" s="2"/>
      <c r="D18" s="2"/>
      <c r="E18" s="2"/>
    </row>
  </sheetData>
  <pageMargins left="0.7" right="0.7" top="0.75" bottom="0.75" header="0.3" footer="0.3"/>
  <pageSetup orientation="landscape"/>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8"/>
  <sheetViews>
    <sheetView showGridLines="0" topLeftCell="A85" workbookViewId="0">
      <selection activeCell="A3" sqref="A3:L3"/>
    </sheetView>
  </sheetViews>
  <sheetFormatPr defaultColWidth="14.42578125" defaultRowHeight="15.75" customHeight="1" x14ac:dyDescent="0.2"/>
  <cols>
    <col min="1" max="1" width="27.42578125" style="7" customWidth="1"/>
    <col min="2" max="12" width="12" style="7" customWidth="1"/>
    <col min="13" max="13" width="9.42578125" style="7" customWidth="1"/>
    <col min="14" max="256" width="14.42578125" style="7" customWidth="1"/>
  </cols>
  <sheetData>
    <row r="1" spans="1:14" ht="23.1" customHeight="1" x14ac:dyDescent="0.3">
      <c r="A1" s="8" t="s">
        <v>7</v>
      </c>
      <c r="B1" s="9">
        <v>2020</v>
      </c>
      <c r="C1" s="10"/>
      <c r="D1" s="2"/>
      <c r="E1" s="2"/>
      <c r="F1" s="2"/>
      <c r="G1" s="2"/>
      <c r="H1" s="2"/>
      <c r="I1" s="2"/>
      <c r="J1" s="2"/>
      <c r="K1" s="2"/>
      <c r="L1" s="2"/>
      <c r="M1" s="2"/>
      <c r="N1" s="2"/>
    </row>
    <row r="2" spans="1:14" ht="15.75" customHeight="1" x14ac:dyDescent="0.2">
      <c r="A2" s="11"/>
      <c r="B2" s="12"/>
      <c r="C2" s="11"/>
      <c r="D2" s="11"/>
      <c r="E2" s="13"/>
      <c r="F2" s="14"/>
      <c r="G2" s="14"/>
      <c r="H2" s="14"/>
      <c r="I2" s="11"/>
      <c r="J2" s="11"/>
      <c r="K2" s="11"/>
      <c r="L2" s="11"/>
      <c r="M2" s="2"/>
      <c r="N2" s="2"/>
    </row>
    <row r="3" spans="1:14" ht="24" customHeight="1" x14ac:dyDescent="0.35">
      <c r="A3" s="119" t="s">
        <v>76</v>
      </c>
      <c r="B3" s="120"/>
      <c r="C3" s="120"/>
      <c r="D3" s="120"/>
      <c r="E3" s="120"/>
      <c r="F3" s="120"/>
      <c r="G3" s="120"/>
      <c r="H3" s="120"/>
      <c r="I3" s="120"/>
      <c r="J3" s="120"/>
      <c r="K3" s="120"/>
      <c r="L3" s="121"/>
      <c r="M3" s="15"/>
      <c r="N3" s="2"/>
    </row>
    <row r="4" spans="1:14" ht="15.75" customHeight="1" x14ac:dyDescent="0.2">
      <c r="A4" s="16"/>
      <c r="B4" s="125" t="s">
        <v>8</v>
      </c>
      <c r="C4" s="126"/>
      <c r="D4" s="126"/>
      <c r="E4" s="127"/>
      <c r="F4" s="19"/>
      <c r="G4" s="20"/>
      <c r="H4" s="20"/>
      <c r="I4" s="21"/>
      <c r="J4" s="21"/>
      <c r="K4" s="21"/>
      <c r="L4" s="22"/>
      <c r="M4" s="15"/>
      <c r="N4" s="2"/>
    </row>
    <row r="5" spans="1:14" ht="15.75" customHeight="1" x14ac:dyDescent="0.2">
      <c r="A5" s="23"/>
      <c r="B5" s="17" t="s">
        <v>9</v>
      </c>
      <c r="C5" s="24" t="s">
        <v>10</v>
      </c>
      <c r="D5" s="25" t="s">
        <v>11</v>
      </c>
      <c r="E5" s="26" t="s">
        <v>12</v>
      </c>
      <c r="F5" s="27"/>
      <c r="G5" s="28"/>
      <c r="H5" s="28"/>
      <c r="I5" s="28"/>
      <c r="J5" s="29"/>
      <c r="K5" s="30"/>
      <c r="L5" s="31"/>
      <c r="M5" s="15"/>
      <c r="N5" s="2"/>
    </row>
    <row r="6" spans="1:14" ht="15.75" customHeight="1" x14ac:dyDescent="0.2">
      <c r="A6" s="32" t="s">
        <v>13</v>
      </c>
      <c r="B6" s="33">
        <v>58</v>
      </c>
      <c r="C6" s="34">
        <v>88</v>
      </c>
      <c r="D6" s="35">
        <f t="shared" ref="D6:D11" si="0">B6+C6</f>
        <v>146</v>
      </c>
      <c r="E6" s="36">
        <v>175</v>
      </c>
      <c r="F6" s="37"/>
      <c r="G6" s="28"/>
      <c r="H6" s="122" t="s">
        <v>14</v>
      </c>
      <c r="I6" s="124"/>
      <c r="J6" s="40">
        <v>210</v>
      </c>
      <c r="K6" s="41" t="s">
        <v>15</v>
      </c>
      <c r="L6" s="31"/>
      <c r="M6" s="15"/>
      <c r="N6" s="2"/>
    </row>
    <row r="7" spans="1:14" ht="15.75" customHeight="1" x14ac:dyDescent="0.2">
      <c r="A7" s="42" t="s">
        <v>16</v>
      </c>
      <c r="B7" s="43">
        <v>58</v>
      </c>
      <c r="C7" s="44">
        <v>88</v>
      </c>
      <c r="D7" s="45">
        <f t="shared" si="0"/>
        <v>146</v>
      </c>
      <c r="E7" s="46">
        <v>175</v>
      </c>
      <c r="F7" s="27"/>
      <c r="G7" s="28"/>
      <c r="H7" s="122" t="s">
        <v>17</v>
      </c>
      <c r="I7" s="123"/>
      <c r="J7" s="40">
        <v>1.4</v>
      </c>
      <c r="K7" s="41" t="s">
        <v>18</v>
      </c>
      <c r="L7" s="31"/>
      <c r="M7" s="15"/>
      <c r="N7" s="2"/>
    </row>
    <row r="8" spans="1:14" ht="15.75" customHeight="1" x14ac:dyDescent="0.2">
      <c r="A8" s="42" t="s">
        <v>19</v>
      </c>
      <c r="B8" s="43">
        <v>58</v>
      </c>
      <c r="C8" s="44">
        <v>88</v>
      </c>
      <c r="D8" s="45">
        <f t="shared" si="0"/>
        <v>146</v>
      </c>
      <c r="E8" s="46">
        <v>175</v>
      </c>
      <c r="F8" s="27"/>
      <c r="G8" s="28"/>
      <c r="H8" s="122" t="s">
        <v>20</v>
      </c>
      <c r="I8" s="123"/>
      <c r="J8" s="40">
        <v>50</v>
      </c>
      <c r="K8" s="47"/>
      <c r="L8" s="31"/>
      <c r="M8" s="15"/>
      <c r="N8" s="2"/>
    </row>
    <row r="9" spans="1:14" ht="15.75" customHeight="1" x14ac:dyDescent="0.2">
      <c r="A9" s="42" t="s">
        <v>21</v>
      </c>
      <c r="B9" s="43">
        <v>58</v>
      </c>
      <c r="C9" s="44">
        <v>88</v>
      </c>
      <c r="D9" s="45">
        <f t="shared" si="0"/>
        <v>146</v>
      </c>
      <c r="E9" s="46">
        <v>175</v>
      </c>
      <c r="F9" s="27"/>
      <c r="G9" s="28"/>
      <c r="H9" s="28"/>
      <c r="I9" s="28"/>
      <c r="J9" s="48"/>
      <c r="K9" s="28"/>
      <c r="L9" s="31"/>
      <c r="M9" s="15"/>
      <c r="N9" s="2"/>
    </row>
    <row r="10" spans="1:14" ht="15.75" customHeight="1" x14ac:dyDescent="0.2">
      <c r="A10" s="42" t="s">
        <v>22</v>
      </c>
      <c r="B10" s="43">
        <v>58</v>
      </c>
      <c r="C10" s="44">
        <v>88</v>
      </c>
      <c r="D10" s="45">
        <f t="shared" si="0"/>
        <v>146</v>
      </c>
      <c r="E10" s="46">
        <v>175</v>
      </c>
      <c r="F10" s="49"/>
      <c r="G10" s="28"/>
      <c r="H10" s="28"/>
      <c r="I10" s="28"/>
      <c r="J10" s="28"/>
      <c r="K10" s="30"/>
      <c r="L10" s="31"/>
      <c r="M10" s="15"/>
      <c r="N10" s="2"/>
    </row>
    <row r="11" spans="1:14" ht="15.75" customHeight="1" x14ac:dyDescent="0.2">
      <c r="A11" s="50" t="s">
        <v>23</v>
      </c>
      <c r="B11" s="51">
        <v>58</v>
      </c>
      <c r="C11" s="52">
        <v>88</v>
      </c>
      <c r="D11" s="53">
        <f t="shared" si="0"/>
        <v>146</v>
      </c>
      <c r="E11" s="54">
        <v>175</v>
      </c>
      <c r="F11" s="55"/>
      <c r="G11" s="14"/>
      <c r="H11" s="14"/>
      <c r="I11" s="14"/>
      <c r="J11" s="14"/>
      <c r="K11" s="13"/>
      <c r="L11" s="56"/>
      <c r="M11" s="15"/>
      <c r="N11" s="2"/>
    </row>
    <row r="12" spans="1:14" ht="14.25" customHeight="1" x14ac:dyDescent="0.2">
      <c r="A12" s="57"/>
      <c r="B12" s="57"/>
      <c r="C12" s="57"/>
      <c r="D12" s="57"/>
      <c r="E12" s="57"/>
      <c r="F12" s="57"/>
      <c r="G12" s="57"/>
      <c r="H12" s="57"/>
      <c r="I12" s="57"/>
      <c r="J12" s="57"/>
      <c r="K12" s="57"/>
      <c r="L12" s="57"/>
      <c r="M12" s="2"/>
      <c r="N12" s="2"/>
    </row>
    <row r="13" spans="1:14" ht="15.75" customHeight="1" x14ac:dyDescent="0.2">
      <c r="A13" s="11"/>
      <c r="B13" s="11"/>
      <c r="C13" s="11"/>
      <c r="D13" s="13"/>
      <c r="E13" s="13"/>
      <c r="F13" s="11"/>
      <c r="G13" s="11"/>
      <c r="H13" s="11"/>
      <c r="I13" s="11"/>
      <c r="J13" s="11"/>
      <c r="K13" s="11"/>
      <c r="L13" s="11"/>
      <c r="M13" s="2"/>
      <c r="N13" s="2"/>
    </row>
    <row r="14" spans="1:14" ht="24" customHeight="1" x14ac:dyDescent="0.35">
      <c r="A14" s="119" t="s">
        <v>24</v>
      </c>
      <c r="B14" s="120"/>
      <c r="C14" s="120"/>
      <c r="D14" s="120"/>
      <c r="E14" s="120"/>
      <c r="F14" s="120"/>
      <c r="G14" s="120"/>
      <c r="H14" s="120"/>
      <c r="I14" s="120"/>
      <c r="J14" s="120"/>
      <c r="K14" s="120"/>
      <c r="L14" s="121"/>
      <c r="M14" s="15"/>
      <c r="N14" s="2"/>
    </row>
    <row r="15" spans="1:14" ht="15.75" customHeight="1" x14ac:dyDescent="0.2">
      <c r="A15" s="58"/>
      <c r="B15" s="59" t="s">
        <v>25</v>
      </c>
      <c r="C15" s="60" t="s">
        <v>26</v>
      </c>
      <c r="D15" s="60" t="s">
        <v>27</v>
      </c>
      <c r="E15" s="60" t="s">
        <v>28</v>
      </c>
      <c r="F15" s="60" t="s">
        <v>29</v>
      </c>
      <c r="G15" s="60" t="s">
        <v>30</v>
      </c>
      <c r="H15" s="60" t="s">
        <v>31</v>
      </c>
      <c r="I15" s="60" t="s">
        <v>32</v>
      </c>
      <c r="J15" s="60" t="s">
        <v>33</v>
      </c>
      <c r="K15" s="60" t="s">
        <v>34</v>
      </c>
      <c r="L15" s="61" t="s">
        <v>35</v>
      </c>
      <c r="M15" s="15"/>
      <c r="N15" s="2"/>
    </row>
    <row r="16" spans="1:14" ht="15.75" customHeight="1" x14ac:dyDescent="0.2">
      <c r="A16" s="62" t="s">
        <v>36</v>
      </c>
      <c r="B16" s="63">
        <v>225</v>
      </c>
      <c r="C16" s="64">
        <v>100</v>
      </c>
      <c r="D16" s="64">
        <v>170</v>
      </c>
      <c r="E16" s="64">
        <v>150</v>
      </c>
      <c r="F16" s="64">
        <v>170</v>
      </c>
      <c r="G16" s="64">
        <v>150</v>
      </c>
      <c r="H16" s="64">
        <v>200</v>
      </c>
      <c r="I16" s="64">
        <v>200</v>
      </c>
      <c r="J16" s="64">
        <v>255</v>
      </c>
      <c r="K16" s="64">
        <v>275</v>
      </c>
      <c r="L16" s="65">
        <v>250</v>
      </c>
      <c r="M16" s="66" t="s">
        <v>37</v>
      </c>
      <c r="N16" s="2"/>
    </row>
    <row r="17" spans="1:14" ht="15.75" customHeight="1" x14ac:dyDescent="0.2">
      <c r="A17" s="67" t="s">
        <v>38</v>
      </c>
      <c r="B17" s="68">
        <v>1</v>
      </c>
      <c r="C17" s="69">
        <v>1</v>
      </c>
      <c r="D17" s="69">
        <v>1</v>
      </c>
      <c r="E17" s="69">
        <v>1</v>
      </c>
      <c r="F17" s="69">
        <v>1</v>
      </c>
      <c r="G17" s="69">
        <v>1</v>
      </c>
      <c r="H17" s="69">
        <v>1</v>
      </c>
      <c r="I17" s="69">
        <v>1</v>
      </c>
      <c r="J17" s="69">
        <v>1.3</v>
      </c>
      <c r="K17" s="69">
        <v>1.4</v>
      </c>
      <c r="L17" s="70">
        <v>1</v>
      </c>
      <c r="M17" s="66" t="s">
        <v>39</v>
      </c>
      <c r="N17" s="2"/>
    </row>
    <row r="18" spans="1:14" ht="15.75" customHeight="1" x14ac:dyDescent="0.25">
      <c r="A18" s="71" t="str">
        <f>CONCATENATE("Ribbons Returned ",B1-1)</f>
        <v>Ribbons Returned 2019</v>
      </c>
      <c r="B18" s="72"/>
      <c r="C18" s="73"/>
      <c r="D18" s="73"/>
      <c r="E18" s="73"/>
      <c r="F18" s="73"/>
      <c r="G18" s="73"/>
      <c r="H18" s="73"/>
      <c r="I18" s="73"/>
      <c r="J18" s="73"/>
      <c r="K18" s="73"/>
      <c r="L18" s="74"/>
      <c r="M18" s="15"/>
      <c r="N18" s="30"/>
    </row>
    <row r="19" spans="1:14" ht="15.75" customHeight="1" x14ac:dyDescent="0.2">
      <c r="A19" s="67" t="s">
        <v>13</v>
      </c>
      <c r="B19" s="68">
        <v>515</v>
      </c>
      <c r="C19" s="69">
        <v>475</v>
      </c>
      <c r="D19" s="69">
        <v>275</v>
      </c>
      <c r="E19" s="69">
        <v>407</v>
      </c>
      <c r="F19" s="69">
        <v>336</v>
      </c>
      <c r="G19" s="69">
        <v>320</v>
      </c>
      <c r="H19" s="69">
        <v>225</v>
      </c>
      <c r="I19" s="69">
        <v>550</v>
      </c>
      <c r="J19" s="69">
        <v>368</v>
      </c>
      <c r="K19" s="69">
        <v>138</v>
      </c>
      <c r="L19" s="70"/>
      <c r="M19" s="15"/>
      <c r="N19" s="2"/>
    </row>
    <row r="20" spans="1:14" ht="15.75" customHeight="1" x14ac:dyDescent="0.2">
      <c r="A20" s="67" t="s">
        <v>16</v>
      </c>
      <c r="B20" s="68">
        <v>441</v>
      </c>
      <c r="C20" s="69">
        <v>385</v>
      </c>
      <c r="D20" s="69">
        <v>400</v>
      </c>
      <c r="E20" s="69">
        <v>506</v>
      </c>
      <c r="F20" s="69">
        <v>291</v>
      </c>
      <c r="G20" s="69">
        <v>383</v>
      </c>
      <c r="H20" s="69">
        <v>300</v>
      </c>
      <c r="I20" s="69">
        <v>600</v>
      </c>
      <c r="J20" s="69">
        <v>407</v>
      </c>
      <c r="K20" s="69">
        <v>230</v>
      </c>
      <c r="L20" s="70"/>
      <c r="M20" s="15"/>
      <c r="N20" s="2"/>
    </row>
    <row r="21" spans="1:14" ht="15.75" customHeight="1" x14ac:dyDescent="0.2">
      <c r="A21" s="67" t="s">
        <v>19</v>
      </c>
      <c r="B21" s="68">
        <v>503</v>
      </c>
      <c r="C21" s="69">
        <v>490</v>
      </c>
      <c r="D21" s="69">
        <v>450</v>
      </c>
      <c r="E21" s="69">
        <v>426</v>
      </c>
      <c r="F21" s="69">
        <v>375</v>
      </c>
      <c r="G21" s="69">
        <v>378</v>
      </c>
      <c r="H21" s="69">
        <v>325</v>
      </c>
      <c r="I21" s="69">
        <v>600</v>
      </c>
      <c r="J21" s="69">
        <v>443</v>
      </c>
      <c r="K21" s="69">
        <v>467</v>
      </c>
      <c r="L21" s="70"/>
      <c r="M21" s="15"/>
      <c r="N21" s="2"/>
    </row>
    <row r="22" spans="1:14" ht="15.75" customHeight="1" x14ac:dyDescent="0.2">
      <c r="A22" s="67" t="s">
        <v>21</v>
      </c>
      <c r="B22" s="68">
        <v>577</v>
      </c>
      <c r="C22" s="69">
        <v>475</v>
      </c>
      <c r="D22" s="69">
        <v>500</v>
      </c>
      <c r="E22" s="69">
        <v>576</v>
      </c>
      <c r="F22" s="69">
        <v>337</v>
      </c>
      <c r="G22" s="69">
        <v>383</v>
      </c>
      <c r="H22" s="69">
        <v>325</v>
      </c>
      <c r="I22" s="69">
        <v>650</v>
      </c>
      <c r="J22" s="69">
        <v>441</v>
      </c>
      <c r="K22" s="69">
        <v>419</v>
      </c>
      <c r="L22" s="70"/>
      <c r="M22" s="15"/>
      <c r="N22" s="2"/>
    </row>
    <row r="23" spans="1:14" ht="15.75" customHeight="1" x14ac:dyDescent="0.2">
      <c r="A23" s="67" t="s">
        <v>22</v>
      </c>
      <c r="B23" s="68">
        <v>880</v>
      </c>
      <c r="C23" s="69">
        <v>525</v>
      </c>
      <c r="D23" s="69">
        <v>500</v>
      </c>
      <c r="E23" s="69">
        <v>585</v>
      </c>
      <c r="F23" s="69">
        <v>403</v>
      </c>
      <c r="G23" s="69">
        <v>407</v>
      </c>
      <c r="H23" s="69">
        <v>325</v>
      </c>
      <c r="I23" s="69">
        <v>775</v>
      </c>
      <c r="J23" s="69">
        <v>609</v>
      </c>
      <c r="K23" s="69">
        <v>692</v>
      </c>
      <c r="L23" s="70"/>
      <c r="M23" s="15"/>
      <c r="N23" s="2"/>
    </row>
    <row r="24" spans="1:14" ht="15.75" customHeight="1" x14ac:dyDescent="0.2">
      <c r="A24" s="67" t="s">
        <v>23</v>
      </c>
      <c r="B24" s="68">
        <v>1073</v>
      </c>
      <c r="C24" s="69">
        <v>645</v>
      </c>
      <c r="D24" s="69">
        <v>575</v>
      </c>
      <c r="E24" s="69">
        <v>600</v>
      </c>
      <c r="F24" s="69">
        <v>508</v>
      </c>
      <c r="G24" s="69">
        <v>423</v>
      </c>
      <c r="H24" s="69">
        <v>425</v>
      </c>
      <c r="I24" s="69">
        <v>725</v>
      </c>
      <c r="J24" s="69">
        <v>516</v>
      </c>
      <c r="K24" s="69">
        <v>810</v>
      </c>
      <c r="L24" s="70"/>
      <c r="M24" s="15"/>
      <c r="N24" s="2"/>
    </row>
    <row r="25" spans="1:14" ht="15.75" customHeight="1" x14ac:dyDescent="0.2">
      <c r="A25" s="67" t="s">
        <v>14</v>
      </c>
      <c r="B25" s="68">
        <v>909</v>
      </c>
      <c r="C25" s="69">
        <v>565</v>
      </c>
      <c r="D25" s="69">
        <v>850</v>
      </c>
      <c r="E25" s="69">
        <v>175</v>
      </c>
      <c r="F25" s="69">
        <v>435</v>
      </c>
      <c r="G25" s="69">
        <v>392</v>
      </c>
      <c r="H25" s="69">
        <v>125</v>
      </c>
      <c r="I25" s="69">
        <v>225</v>
      </c>
      <c r="J25" s="69">
        <v>313</v>
      </c>
      <c r="K25" s="69">
        <v>155</v>
      </c>
      <c r="L25" s="70"/>
      <c r="M25" s="15"/>
      <c r="N25" s="2"/>
    </row>
    <row r="26" spans="1:14" ht="15.75" customHeight="1" x14ac:dyDescent="0.2">
      <c r="A26" s="67" t="s">
        <v>17</v>
      </c>
      <c r="B26" s="68">
        <v>1680</v>
      </c>
      <c r="C26" s="69">
        <v>375</v>
      </c>
      <c r="D26" s="69">
        <v>575</v>
      </c>
      <c r="E26" s="69">
        <v>782</v>
      </c>
      <c r="F26" s="69">
        <v>659</v>
      </c>
      <c r="G26" s="69">
        <v>401</v>
      </c>
      <c r="H26" s="69">
        <v>1005</v>
      </c>
      <c r="I26" s="69">
        <v>1250</v>
      </c>
      <c r="J26" s="69">
        <v>1035</v>
      </c>
      <c r="K26" s="69">
        <v>1025</v>
      </c>
      <c r="L26" s="70"/>
      <c r="M26" s="15"/>
      <c r="N26" s="2"/>
    </row>
    <row r="27" spans="1:14" ht="15.75" customHeight="1" x14ac:dyDescent="0.2">
      <c r="A27" s="67" t="s">
        <v>20</v>
      </c>
      <c r="B27" s="68">
        <v>458</v>
      </c>
      <c r="C27" s="69">
        <v>315</v>
      </c>
      <c r="D27" s="69">
        <v>250</v>
      </c>
      <c r="E27" s="69">
        <v>455</v>
      </c>
      <c r="F27" s="69">
        <v>266</v>
      </c>
      <c r="G27" s="69">
        <v>161</v>
      </c>
      <c r="H27" s="69">
        <v>275</v>
      </c>
      <c r="I27" s="69">
        <v>400</v>
      </c>
      <c r="J27" s="69">
        <v>200</v>
      </c>
      <c r="K27" s="69">
        <v>363</v>
      </c>
      <c r="L27" s="70"/>
      <c r="M27" s="15"/>
      <c r="N27" s="2"/>
    </row>
    <row r="28" spans="1:14" ht="15.75" customHeight="1" x14ac:dyDescent="0.25">
      <c r="A28" s="71" t="str">
        <f>CONCATENATE("Meet Info for ",B1)</f>
        <v>Meet Info for 2020</v>
      </c>
      <c r="B28" s="72"/>
      <c r="C28" s="73"/>
      <c r="D28" s="73"/>
      <c r="E28" s="73"/>
      <c r="F28" s="73"/>
      <c r="G28" s="73"/>
      <c r="H28" s="73"/>
      <c r="I28" s="73"/>
      <c r="J28" s="73"/>
      <c r="K28" s="73"/>
      <c r="L28" s="74"/>
      <c r="M28" s="15"/>
      <c r="N28" s="2"/>
    </row>
    <row r="29" spans="1:14" ht="15.75" customHeight="1" x14ac:dyDescent="0.2">
      <c r="A29" s="67" t="s">
        <v>40</v>
      </c>
      <c r="B29" s="68"/>
      <c r="C29" s="69"/>
      <c r="D29" s="69"/>
      <c r="E29" s="69"/>
      <c r="F29" s="69"/>
      <c r="G29" s="69"/>
      <c r="H29" s="69"/>
      <c r="I29" s="69"/>
      <c r="J29" s="69"/>
      <c r="K29" s="69">
        <v>0</v>
      </c>
      <c r="L29" s="70">
        <v>2</v>
      </c>
      <c r="M29" s="66" t="s">
        <v>41</v>
      </c>
      <c r="N29" s="2"/>
    </row>
    <row r="30" spans="1:14" ht="15.75" customHeight="1" x14ac:dyDescent="0.2">
      <c r="A30" s="67" t="s">
        <v>42</v>
      </c>
      <c r="B30" s="68">
        <v>1</v>
      </c>
      <c r="C30" s="69">
        <v>1</v>
      </c>
      <c r="D30" s="69">
        <v>1</v>
      </c>
      <c r="E30" s="69">
        <v>1</v>
      </c>
      <c r="F30" s="69">
        <v>1</v>
      </c>
      <c r="G30" s="69">
        <v>0</v>
      </c>
      <c r="H30" s="69">
        <v>1</v>
      </c>
      <c r="I30" s="69">
        <v>1</v>
      </c>
      <c r="J30" s="69">
        <v>1</v>
      </c>
      <c r="K30" s="69">
        <v>1</v>
      </c>
      <c r="L30" s="70">
        <v>1</v>
      </c>
      <c r="M30" s="15"/>
      <c r="N30" s="2"/>
    </row>
    <row r="31" spans="1:14" ht="15.75" customHeight="1" x14ac:dyDescent="0.2">
      <c r="A31" s="67" t="s">
        <v>43</v>
      </c>
      <c r="B31" s="68">
        <v>0</v>
      </c>
      <c r="C31" s="69">
        <v>0</v>
      </c>
      <c r="D31" s="69">
        <v>1</v>
      </c>
      <c r="E31" s="69">
        <v>0</v>
      </c>
      <c r="F31" s="69">
        <v>0</v>
      </c>
      <c r="G31" s="69">
        <v>0</v>
      </c>
      <c r="H31" s="69">
        <v>0</v>
      </c>
      <c r="I31" s="69">
        <v>1</v>
      </c>
      <c r="J31" s="69">
        <v>0</v>
      </c>
      <c r="K31" s="69">
        <v>1</v>
      </c>
      <c r="L31" s="70"/>
      <c r="M31" s="15"/>
      <c r="N31" s="2"/>
    </row>
    <row r="32" spans="1:14" ht="15.75" customHeight="1" x14ac:dyDescent="0.2">
      <c r="A32" s="67" t="s">
        <v>44</v>
      </c>
      <c r="B32" s="68">
        <v>0</v>
      </c>
      <c r="C32" s="69">
        <v>0</v>
      </c>
      <c r="D32" s="69">
        <v>1</v>
      </c>
      <c r="E32" s="69">
        <v>1</v>
      </c>
      <c r="F32" s="69">
        <v>0</v>
      </c>
      <c r="G32" s="69">
        <v>0</v>
      </c>
      <c r="H32" s="69">
        <v>0</v>
      </c>
      <c r="I32" s="69">
        <v>1</v>
      </c>
      <c r="J32" s="69">
        <v>0</v>
      </c>
      <c r="K32" s="69">
        <v>1</v>
      </c>
      <c r="L32" s="70"/>
      <c r="M32" s="15"/>
      <c r="N32" s="2"/>
    </row>
    <row r="33" spans="1:14" ht="15.75" customHeight="1" x14ac:dyDescent="0.2">
      <c r="A33" s="67" t="s">
        <v>45</v>
      </c>
      <c r="B33" s="68">
        <v>0</v>
      </c>
      <c r="C33" s="69">
        <v>0</v>
      </c>
      <c r="D33" s="69">
        <v>1</v>
      </c>
      <c r="E33" s="69">
        <v>0</v>
      </c>
      <c r="F33" s="69">
        <v>0</v>
      </c>
      <c r="G33" s="69">
        <v>0</v>
      </c>
      <c r="H33" s="69">
        <v>0</v>
      </c>
      <c r="I33" s="69">
        <v>0</v>
      </c>
      <c r="J33" s="69">
        <v>0</v>
      </c>
      <c r="K33" s="69">
        <v>1</v>
      </c>
      <c r="L33" s="70"/>
      <c r="M33" s="15"/>
      <c r="N33" s="2"/>
    </row>
    <row r="34" spans="1:14" ht="15.75" customHeight="1" x14ac:dyDescent="0.2">
      <c r="A34" s="67" t="s">
        <v>46</v>
      </c>
      <c r="B34" s="68">
        <v>4</v>
      </c>
      <c r="C34" s="69">
        <v>5</v>
      </c>
      <c r="D34" s="69">
        <v>4</v>
      </c>
      <c r="E34" s="69">
        <v>3</v>
      </c>
      <c r="F34" s="69">
        <v>2</v>
      </c>
      <c r="G34" s="69">
        <v>2</v>
      </c>
      <c r="H34" s="69">
        <v>3</v>
      </c>
      <c r="I34" s="69">
        <v>0</v>
      </c>
      <c r="J34" s="69">
        <v>5</v>
      </c>
      <c r="K34" s="69">
        <v>5</v>
      </c>
      <c r="L34" s="70"/>
      <c r="M34" s="15"/>
      <c r="N34" s="2"/>
    </row>
    <row r="35" spans="1:14" ht="15.75" customHeight="1" x14ac:dyDescent="0.2">
      <c r="A35" s="67" t="s">
        <v>47</v>
      </c>
      <c r="B35" s="68">
        <v>3</v>
      </c>
      <c r="C35" s="69">
        <v>2</v>
      </c>
      <c r="D35" s="69">
        <v>3</v>
      </c>
      <c r="E35" s="69">
        <v>3</v>
      </c>
      <c r="F35" s="69">
        <v>4</v>
      </c>
      <c r="G35" s="69">
        <v>4</v>
      </c>
      <c r="H35" s="69">
        <v>3</v>
      </c>
      <c r="I35" s="69">
        <v>7</v>
      </c>
      <c r="J35" s="69">
        <v>2</v>
      </c>
      <c r="K35" s="69">
        <v>2</v>
      </c>
      <c r="L35" s="70"/>
      <c r="M35" s="49"/>
      <c r="N35" s="2"/>
    </row>
    <row r="36" spans="1:14" ht="15.75" customHeight="1" x14ac:dyDescent="0.2">
      <c r="A36" s="67" t="s">
        <v>48</v>
      </c>
      <c r="B36" s="72">
        <f t="shared" ref="B36:L36" si="1">B34+B35</f>
        <v>7</v>
      </c>
      <c r="C36" s="73">
        <f t="shared" si="1"/>
        <v>7</v>
      </c>
      <c r="D36" s="73">
        <f t="shared" si="1"/>
        <v>7</v>
      </c>
      <c r="E36" s="73">
        <f t="shared" si="1"/>
        <v>6</v>
      </c>
      <c r="F36" s="73">
        <f t="shared" si="1"/>
        <v>6</v>
      </c>
      <c r="G36" s="73">
        <f t="shared" si="1"/>
        <v>6</v>
      </c>
      <c r="H36" s="73">
        <f t="shared" si="1"/>
        <v>6</v>
      </c>
      <c r="I36" s="73">
        <f t="shared" si="1"/>
        <v>7</v>
      </c>
      <c r="J36" s="73">
        <f t="shared" si="1"/>
        <v>7</v>
      </c>
      <c r="K36" s="73">
        <f t="shared" si="1"/>
        <v>7</v>
      </c>
      <c r="L36" s="74">
        <f t="shared" si="1"/>
        <v>0</v>
      </c>
      <c r="M36" s="15"/>
      <c r="N36" s="2"/>
    </row>
    <row r="37" spans="1:14" ht="15.75" customHeight="1" x14ac:dyDescent="0.2">
      <c r="A37" s="75" t="s">
        <v>49</v>
      </c>
      <c r="B37" s="76">
        <v>0</v>
      </c>
      <c r="C37" s="77">
        <v>0</v>
      </c>
      <c r="D37" s="77">
        <v>1</v>
      </c>
      <c r="E37" s="77">
        <v>1</v>
      </c>
      <c r="F37" s="77">
        <v>0</v>
      </c>
      <c r="G37" s="77">
        <v>1</v>
      </c>
      <c r="H37" s="77">
        <v>1</v>
      </c>
      <c r="I37" s="77">
        <v>0</v>
      </c>
      <c r="J37" s="77">
        <v>0</v>
      </c>
      <c r="K37" s="77">
        <v>1</v>
      </c>
      <c r="L37" s="78"/>
      <c r="M37" s="66" t="s">
        <v>50</v>
      </c>
      <c r="N37" s="2"/>
    </row>
    <row r="38" spans="1:14" ht="15.75" customHeight="1" x14ac:dyDescent="0.2">
      <c r="A38" s="79"/>
      <c r="B38" s="79"/>
      <c r="C38" s="79"/>
      <c r="D38" s="79"/>
      <c r="E38" s="79"/>
      <c r="F38" s="79"/>
      <c r="G38" s="79"/>
      <c r="H38" s="79"/>
      <c r="I38" s="79"/>
      <c r="J38" s="79"/>
      <c r="K38" s="79"/>
      <c r="L38" s="79"/>
      <c r="M38" s="2"/>
      <c r="N38" s="2"/>
    </row>
    <row r="39" spans="1:14" ht="24" customHeight="1" x14ac:dyDescent="0.35">
      <c r="A39" s="119" t="s">
        <v>51</v>
      </c>
      <c r="B39" s="120"/>
      <c r="C39" s="120"/>
      <c r="D39" s="120"/>
      <c r="E39" s="120"/>
      <c r="F39" s="120"/>
      <c r="G39" s="120"/>
      <c r="H39" s="120"/>
      <c r="I39" s="120"/>
      <c r="J39" s="120"/>
      <c r="K39" s="120"/>
      <c r="L39" s="121"/>
      <c r="M39" s="15"/>
      <c r="N39" s="2"/>
    </row>
    <row r="40" spans="1:14" ht="15.75" customHeight="1" x14ac:dyDescent="0.25">
      <c r="A40" s="80" t="s">
        <v>52</v>
      </c>
      <c r="B40" s="59" t="s">
        <v>25</v>
      </c>
      <c r="C40" s="60" t="s">
        <v>26</v>
      </c>
      <c r="D40" s="60" t="s">
        <v>27</v>
      </c>
      <c r="E40" s="60" t="s">
        <v>28</v>
      </c>
      <c r="F40" s="60" t="s">
        <v>29</v>
      </c>
      <c r="G40" s="60" t="s">
        <v>30</v>
      </c>
      <c r="H40" s="60" t="s">
        <v>31</v>
      </c>
      <c r="I40" s="60" t="s">
        <v>32</v>
      </c>
      <c r="J40" s="60" t="s">
        <v>33</v>
      </c>
      <c r="K40" s="61" t="s">
        <v>34</v>
      </c>
      <c r="L40" s="81" t="s">
        <v>53</v>
      </c>
      <c r="M40" s="15"/>
      <c r="N40" s="2"/>
    </row>
    <row r="41" spans="1:14" ht="15.75" customHeight="1" x14ac:dyDescent="0.2">
      <c r="A41" s="62" t="str">
        <f>Calculations!A76</f>
        <v>1st (blue)</v>
      </c>
      <c r="B41" s="82">
        <f>Calculations!B76</f>
        <v>100</v>
      </c>
      <c r="C41" s="83">
        <f>Calculations!C76</f>
        <v>150</v>
      </c>
      <c r="D41" s="83">
        <f>Calculations!D76</f>
        <v>525</v>
      </c>
      <c r="E41" s="83">
        <f>Calculations!E76</f>
        <v>125</v>
      </c>
      <c r="F41" s="83">
        <f>Calculations!F76</f>
        <v>200</v>
      </c>
      <c r="G41" s="83">
        <f>Calculations!G76</f>
        <v>225</v>
      </c>
      <c r="H41" s="83">
        <f>Calculations!H76</f>
        <v>300</v>
      </c>
      <c r="I41" s="83">
        <f>Calculations!I76</f>
        <v>250</v>
      </c>
      <c r="J41" s="83">
        <f>Calculations!J76</f>
        <v>450</v>
      </c>
      <c r="K41" s="84">
        <f>Calculations!K76</f>
        <v>975</v>
      </c>
      <c r="L41" s="85">
        <f>Calculations!O53</f>
        <v>3650</v>
      </c>
      <c r="M41" s="15"/>
      <c r="N41" s="2"/>
    </row>
    <row r="42" spans="1:14" ht="15.75" customHeight="1" x14ac:dyDescent="0.2">
      <c r="A42" s="67" t="str">
        <f>Calculations!A77</f>
        <v>2nd (red)</v>
      </c>
      <c r="B42" s="86">
        <f>Calculations!B77</f>
        <v>175</v>
      </c>
      <c r="C42" s="87">
        <f>Calculations!C77</f>
        <v>250</v>
      </c>
      <c r="D42" s="87">
        <f>Calculations!D77</f>
        <v>400</v>
      </c>
      <c r="E42" s="87">
        <f>Calculations!E77</f>
        <v>25</v>
      </c>
      <c r="F42" s="87">
        <f>Calculations!F77</f>
        <v>250</v>
      </c>
      <c r="G42" s="87">
        <f>Calculations!G77</f>
        <v>150</v>
      </c>
      <c r="H42" s="87">
        <f>Calculations!H77</f>
        <v>225</v>
      </c>
      <c r="I42" s="87">
        <f>Calculations!I77</f>
        <v>200</v>
      </c>
      <c r="J42" s="87">
        <f>Calculations!J77</f>
        <v>400</v>
      </c>
      <c r="K42" s="88">
        <f>Calculations!K77</f>
        <v>875</v>
      </c>
      <c r="L42" s="89">
        <f>Calculations!O54</f>
        <v>3300</v>
      </c>
      <c r="M42" s="15"/>
      <c r="N42" s="2"/>
    </row>
    <row r="43" spans="1:14" ht="15.75" customHeight="1" x14ac:dyDescent="0.2">
      <c r="A43" s="67" t="str">
        <f>Calculations!A78</f>
        <v>3rd (white)</v>
      </c>
      <c r="B43" s="86">
        <f>Calculations!B78</f>
        <v>125</v>
      </c>
      <c r="C43" s="87">
        <f>Calculations!C78</f>
        <v>125</v>
      </c>
      <c r="D43" s="87">
        <f>Calculations!D78</f>
        <v>350</v>
      </c>
      <c r="E43" s="87">
        <f>Calculations!E78</f>
        <v>100</v>
      </c>
      <c r="F43" s="87">
        <f>Calculations!F78</f>
        <v>150</v>
      </c>
      <c r="G43" s="87">
        <f>Calculations!G78</f>
        <v>150</v>
      </c>
      <c r="H43" s="87">
        <f>Calculations!H78</f>
        <v>200</v>
      </c>
      <c r="I43" s="87">
        <f>Calculations!I78</f>
        <v>200</v>
      </c>
      <c r="J43" s="87">
        <f>Calculations!J78</f>
        <v>375</v>
      </c>
      <c r="K43" s="88">
        <f>Calculations!K78</f>
        <v>650</v>
      </c>
      <c r="L43" s="89">
        <f>Calculations!O55</f>
        <v>2775</v>
      </c>
      <c r="M43" s="15"/>
      <c r="N43" s="2"/>
    </row>
    <row r="44" spans="1:14" ht="15.75" customHeight="1" x14ac:dyDescent="0.2">
      <c r="A44" s="67" t="str">
        <f>Calculations!A79</f>
        <v>4th (pink)</v>
      </c>
      <c r="B44" s="86">
        <f>Calculations!B79</f>
        <v>50</v>
      </c>
      <c r="C44" s="87">
        <f>Calculations!C79</f>
        <v>150</v>
      </c>
      <c r="D44" s="87">
        <f>Calculations!D79</f>
        <v>300</v>
      </c>
      <c r="E44" s="87">
        <f>Calculations!E79</f>
        <v>0</v>
      </c>
      <c r="F44" s="87">
        <f>Calculations!F79</f>
        <v>200</v>
      </c>
      <c r="G44" s="87">
        <f>Calculations!G79</f>
        <v>150</v>
      </c>
      <c r="H44" s="87">
        <f>Calculations!H79</f>
        <v>200</v>
      </c>
      <c r="I44" s="87">
        <f>Calculations!I79</f>
        <v>150</v>
      </c>
      <c r="J44" s="87">
        <f>Calculations!J79</f>
        <v>375</v>
      </c>
      <c r="K44" s="88">
        <f>Calculations!K79</f>
        <v>700</v>
      </c>
      <c r="L44" s="89">
        <f>Calculations!O56</f>
        <v>2625</v>
      </c>
      <c r="M44" s="15"/>
      <c r="N44" s="2"/>
    </row>
    <row r="45" spans="1:14" ht="15.75" customHeight="1" x14ac:dyDescent="0.2">
      <c r="A45" s="67" t="str">
        <f>Calculations!A80</f>
        <v>5th (yellow)</v>
      </c>
      <c r="B45" s="86">
        <f>Calculations!B80</f>
        <v>0</v>
      </c>
      <c r="C45" s="87">
        <f>Calculations!C80</f>
        <v>100</v>
      </c>
      <c r="D45" s="87">
        <f>Calculations!D80</f>
        <v>300</v>
      </c>
      <c r="E45" s="87">
        <f>Calculations!E80</f>
        <v>0</v>
      </c>
      <c r="F45" s="87">
        <f>Calculations!F80</f>
        <v>125</v>
      </c>
      <c r="G45" s="87">
        <f>Calculations!G80</f>
        <v>125</v>
      </c>
      <c r="H45" s="87">
        <f>Calculations!H80</f>
        <v>200</v>
      </c>
      <c r="I45" s="87">
        <f>Calculations!I80</f>
        <v>25</v>
      </c>
      <c r="J45" s="87">
        <f>Calculations!J80</f>
        <v>200</v>
      </c>
      <c r="K45" s="88">
        <f>Calculations!K80</f>
        <v>425</v>
      </c>
      <c r="L45" s="89">
        <f>Calculations!O57</f>
        <v>1850</v>
      </c>
      <c r="M45" s="15"/>
      <c r="N45" s="2"/>
    </row>
    <row r="46" spans="1:14" ht="15.75" customHeight="1" x14ac:dyDescent="0.2">
      <c r="A46" s="67" t="str">
        <f>Calculations!A81</f>
        <v>6th (green)</v>
      </c>
      <c r="B46" s="86">
        <f>Calculations!B81</f>
        <v>0</v>
      </c>
      <c r="C46" s="87">
        <f>Calculations!C81</f>
        <v>0</v>
      </c>
      <c r="D46" s="87">
        <f>Calculations!D81</f>
        <v>225</v>
      </c>
      <c r="E46" s="87">
        <f>Calculations!E81</f>
        <v>0</v>
      </c>
      <c r="F46" s="87">
        <f>Calculations!F81</f>
        <v>25</v>
      </c>
      <c r="G46" s="87">
        <f>Calculations!G81</f>
        <v>125</v>
      </c>
      <c r="H46" s="87">
        <f>Calculations!H81</f>
        <v>100</v>
      </c>
      <c r="I46" s="87">
        <f>Calculations!I81</f>
        <v>75</v>
      </c>
      <c r="J46" s="87">
        <f>Calculations!J81</f>
        <v>300</v>
      </c>
      <c r="K46" s="88">
        <f>Calculations!K81</f>
        <v>300</v>
      </c>
      <c r="L46" s="89">
        <f>Calculations!O58</f>
        <v>1500</v>
      </c>
      <c r="M46" s="15"/>
      <c r="N46" s="2"/>
    </row>
    <row r="47" spans="1:14" ht="15.75" customHeight="1" x14ac:dyDescent="0.2">
      <c r="A47" s="67" t="str">
        <f>Calculations!A82</f>
        <v>Heat Winner (turquoise)</v>
      </c>
      <c r="B47" s="86">
        <f>Calculations!B82</f>
        <v>0</v>
      </c>
      <c r="C47" s="87">
        <f>Calculations!C82</f>
        <v>500</v>
      </c>
      <c r="D47" s="87">
        <f>Calculations!D82</f>
        <v>425</v>
      </c>
      <c r="E47" s="87">
        <f>Calculations!E82</f>
        <v>875</v>
      </c>
      <c r="F47" s="87">
        <f>Calculations!F82</f>
        <v>0</v>
      </c>
      <c r="G47" s="87">
        <f>Calculations!G82</f>
        <v>250</v>
      </c>
      <c r="H47" s="87">
        <f>Calculations!H82</f>
        <v>725</v>
      </c>
      <c r="I47" s="87">
        <f>Calculations!I82</f>
        <v>0</v>
      </c>
      <c r="J47" s="87">
        <f>Calculations!J82</f>
        <v>750</v>
      </c>
      <c r="K47" s="88">
        <f>Calculations!K82</f>
        <v>1325</v>
      </c>
      <c r="L47" s="89">
        <f>Calculations!O59</f>
        <v>5275</v>
      </c>
      <c r="M47" s="15"/>
      <c r="N47" s="2"/>
    </row>
    <row r="48" spans="1:14" ht="15.75" customHeight="1" x14ac:dyDescent="0.2">
      <c r="A48" s="67" t="str">
        <f>Calculations!A83</f>
        <v>Personal Best (stripe)</v>
      </c>
      <c r="B48" s="86">
        <f>Calculations!B83</f>
        <v>525</v>
      </c>
      <c r="C48" s="87">
        <f>Calculations!C83</f>
        <v>625</v>
      </c>
      <c r="D48" s="87">
        <f>Calculations!D83</f>
        <v>1350</v>
      </c>
      <c r="E48" s="87">
        <f>Calculations!E83</f>
        <v>500</v>
      </c>
      <c r="F48" s="87">
        <f>Calculations!F83</f>
        <v>775</v>
      </c>
      <c r="G48" s="87">
        <f>Calculations!G83</f>
        <v>650</v>
      </c>
      <c r="H48" s="87">
        <f>Calculations!H83</f>
        <v>675</v>
      </c>
      <c r="I48" s="87">
        <f>Calculations!I83</f>
        <v>725</v>
      </c>
      <c r="J48" s="87">
        <f>Calculations!J83</f>
        <v>1475</v>
      </c>
      <c r="K48" s="88">
        <f>Calculations!K83</f>
        <v>2075</v>
      </c>
      <c r="L48" s="89">
        <f>Calculations!O60</f>
        <v>10075</v>
      </c>
      <c r="M48" s="15"/>
      <c r="N48" s="2"/>
    </row>
    <row r="49" spans="1:14" ht="15.75" customHeight="1" x14ac:dyDescent="0.2">
      <c r="A49" s="75" t="str">
        <f>Calculations!A84</f>
        <v>Participant (purple)</v>
      </c>
      <c r="B49" s="90">
        <f>Calculations!B84</f>
        <v>0</v>
      </c>
      <c r="C49" s="91">
        <f>Calculations!C84</f>
        <v>50</v>
      </c>
      <c r="D49" s="91">
        <f>Calculations!D84</f>
        <v>150</v>
      </c>
      <c r="E49" s="91">
        <f>Calculations!E84</f>
        <v>0</v>
      </c>
      <c r="F49" s="91">
        <f>Calculations!F84</f>
        <v>50</v>
      </c>
      <c r="G49" s="91">
        <f>Calculations!G84</f>
        <v>150</v>
      </c>
      <c r="H49" s="91">
        <f>Calculations!H84</f>
        <v>25</v>
      </c>
      <c r="I49" s="91">
        <f>Calculations!I84</f>
        <v>0</v>
      </c>
      <c r="J49" s="91">
        <f>Calculations!J84</f>
        <v>150</v>
      </c>
      <c r="K49" s="92">
        <f>Calculations!K84</f>
        <v>50</v>
      </c>
      <c r="L49" s="93">
        <f>Calculations!O61</f>
        <v>725</v>
      </c>
      <c r="M49" s="15"/>
      <c r="N49" s="2"/>
    </row>
    <row r="50" spans="1:14" ht="15.75" customHeight="1" x14ac:dyDescent="0.2">
      <c r="A50" s="18"/>
      <c r="B50" s="18"/>
      <c r="C50" s="18"/>
      <c r="D50" s="18"/>
      <c r="E50" s="18"/>
      <c r="F50" s="18"/>
      <c r="G50" s="18"/>
      <c r="H50" s="18"/>
      <c r="I50" s="18"/>
      <c r="J50" s="18"/>
      <c r="K50" s="94" t="s">
        <v>54</v>
      </c>
      <c r="L50" s="18">
        <f>SUM(L41:L49)</f>
        <v>31775</v>
      </c>
      <c r="M50" s="2"/>
      <c r="N50" s="2"/>
    </row>
    <row r="51" spans="1:14" ht="15.75" customHeight="1" x14ac:dyDescent="0.25">
      <c r="A51" s="80" t="str">
        <f>CONCATENATE("Start of ",B1," Inventory")</f>
        <v>Start of 2020 Inventory</v>
      </c>
      <c r="B51" s="59" t="s">
        <v>25</v>
      </c>
      <c r="C51" s="60" t="s">
        <v>26</v>
      </c>
      <c r="D51" s="60" t="s">
        <v>27</v>
      </c>
      <c r="E51" s="60" t="s">
        <v>28</v>
      </c>
      <c r="F51" s="60" t="s">
        <v>29</v>
      </c>
      <c r="G51" s="60" t="s">
        <v>30</v>
      </c>
      <c r="H51" s="60" t="s">
        <v>31</v>
      </c>
      <c r="I51" s="60" t="s">
        <v>32</v>
      </c>
      <c r="J51" s="60" t="s">
        <v>33</v>
      </c>
      <c r="K51" s="60" t="s">
        <v>34</v>
      </c>
      <c r="L51" s="61" t="s">
        <v>35</v>
      </c>
      <c r="M51" s="95"/>
      <c r="N51" s="2"/>
    </row>
    <row r="52" spans="1:14" ht="15.75" customHeight="1" x14ac:dyDescent="0.2">
      <c r="A52" s="62" t="str">
        <f>Calculations!A88</f>
        <v>1st (blue)</v>
      </c>
      <c r="B52" s="96">
        <f>Calculations!B88</f>
        <v>615</v>
      </c>
      <c r="C52" s="97">
        <f>Calculations!C88</f>
        <v>625</v>
      </c>
      <c r="D52" s="97">
        <f>Calculations!D88</f>
        <v>800</v>
      </c>
      <c r="E52" s="97">
        <f>Calculations!E88</f>
        <v>532</v>
      </c>
      <c r="F52" s="97">
        <f>Calculations!F88</f>
        <v>536</v>
      </c>
      <c r="G52" s="97">
        <f>Calculations!G88</f>
        <v>545</v>
      </c>
      <c r="H52" s="97">
        <f>Calculations!H88</f>
        <v>525</v>
      </c>
      <c r="I52" s="97">
        <f>Calculations!I88</f>
        <v>800</v>
      </c>
      <c r="J52" s="97">
        <f>Calculations!J88</f>
        <v>818</v>
      </c>
      <c r="K52" s="97">
        <f>Calculations!K88</f>
        <v>1113</v>
      </c>
      <c r="L52" s="98">
        <f>Calculations!L64</f>
        <v>350</v>
      </c>
      <c r="M52" s="99"/>
      <c r="N52" s="2"/>
    </row>
    <row r="53" spans="1:14" ht="15.75" customHeight="1" x14ac:dyDescent="0.2">
      <c r="A53" s="67" t="str">
        <f>Calculations!A89</f>
        <v>2nd (red)</v>
      </c>
      <c r="B53" s="72">
        <f>Calculations!B89</f>
        <v>616</v>
      </c>
      <c r="C53" s="73">
        <f>Calculations!C89</f>
        <v>635</v>
      </c>
      <c r="D53" s="73">
        <f>Calculations!D89</f>
        <v>800</v>
      </c>
      <c r="E53" s="73">
        <f>Calculations!E89</f>
        <v>531</v>
      </c>
      <c r="F53" s="73">
        <f>Calculations!F89</f>
        <v>541</v>
      </c>
      <c r="G53" s="73">
        <f>Calculations!G89</f>
        <v>533</v>
      </c>
      <c r="H53" s="73">
        <f>Calculations!H89</f>
        <v>525</v>
      </c>
      <c r="I53" s="73">
        <f>Calculations!I89</f>
        <v>800</v>
      </c>
      <c r="J53" s="73">
        <f>Calculations!J89</f>
        <v>807</v>
      </c>
      <c r="K53" s="73">
        <f>Calculations!K89</f>
        <v>1105</v>
      </c>
      <c r="L53" s="74">
        <f>Calculations!L65</f>
        <v>350</v>
      </c>
      <c r="M53" s="99"/>
      <c r="N53" s="2"/>
    </row>
    <row r="54" spans="1:14" ht="15.75" customHeight="1" x14ac:dyDescent="0.2">
      <c r="A54" s="67" t="str">
        <f>Calculations!A90</f>
        <v>3rd (white)</v>
      </c>
      <c r="B54" s="72">
        <f>Calculations!B90</f>
        <v>628</v>
      </c>
      <c r="C54" s="73">
        <f>Calculations!C90</f>
        <v>615</v>
      </c>
      <c r="D54" s="73">
        <f>Calculations!D90</f>
        <v>800</v>
      </c>
      <c r="E54" s="73">
        <f>Calculations!E90</f>
        <v>526</v>
      </c>
      <c r="F54" s="73">
        <f>Calculations!F90</f>
        <v>525</v>
      </c>
      <c r="G54" s="73">
        <f>Calculations!G90</f>
        <v>528</v>
      </c>
      <c r="H54" s="73">
        <f>Calculations!H90</f>
        <v>525</v>
      </c>
      <c r="I54" s="73">
        <f>Calculations!I90</f>
        <v>800</v>
      </c>
      <c r="J54" s="73">
        <f>Calculations!J90</f>
        <v>818</v>
      </c>
      <c r="K54" s="73">
        <f>Calculations!K90</f>
        <v>1117</v>
      </c>
      <c r="L54" s="74">
        <f>Calculations!L66</f>
        <v>350</v>
      </c>
      <c r="M54" s="99"/>
      <c r="N54" s="2"/>
    </row>
    <row r="55" spans="1:14" ht="15.75" customHeight="1" x14ac:dyDescent="0.2">
      <c r="A55" s="67" t="str">
        <f>Calculations!A91</f>
        <v>4th (pink)</v>
      </c>
      <c r="B55" s="72">
        <f>Calculations!B91</f>
        <v>627</v>
      </c>
      <c r="C55" s="73">
        <f>Calculations!C91</f>
        <v>625</v>
      </c>
      <c r="D55" s="73">
        <f>Calculations!D91</f>
        <v>800</v>
      </c>
      <c r="E55" s="73">
        <f>Calculations!E91</f>
        <v>576</v>
      </c>
      <c r="F55" s="73">
        <f>Calculations!F91</f>
        <v>537</v>
      </c>
      <c r="G55" s="73">
        <f>Calculations!G91</f>
        <v>533</v>
      </c>
      <c r="H55" s="73">
        <f>Calculations!H91</f>
        <v>525</v>
      </c>
      <c r="I55" s="73">
        <f>Calculations!I91</f>
        <v>800</v>
      </c>
      <c r="J55" s="73">
        <f>Calculations!J91</f>
        <v>816</v>
      </c>
      <c r="K55" s="73">
        <f>Calculations!K91</f>
        <v>1119</v>
      </c>
      <c r="L55" s="74">
        <f>Calculations!L67</f>
        <v>350</v>
      </c>
      <c r="M55" s="99"/>
      <c r="N55" s="2"/>
    </row>
    <row r="56" spans="1:14" ht="15.75" customHeight="1" x14ac:dyDescent="0.2">
      <c r="A56" s="67" t="str">
        <f>Calculations!A92</f>
        <v>5th (yellow)</v>
      </c>
      <c r="B56" s="72">
        <f>Calculations!B92</f>
        <v>880</v>
      </c>
      <c r="C56" s="73">
        <f>Calculations!C92</f>
        <v>625</v>
      </c>
      <c r="D56" s="73">
        <f>Calculations!D92</f>
        <v>800</v>
      </c>
      <c r="E56" s="73">
        <f>Calculations!E92</f>
        <v>585</v>
      </c>
      <c r="F56" s="73">
        <f>Calculations!F92</f>
        <v>528</v>
      </c>
      <c r="G56" s="73">
        <f>Calculations!G92</f>
        <v>532</v>
      </c>
      <c r="H56" s="73">
        <f>Calculations!H92</f>
        <v>525</v>
      </c>
      <c r="I56" s="73">
        <f>Calculations!I92</f>
        <v>800</v>
      </c>
      <c r="J56" s="73">
        <f>Calculations!J92</f>
        <v>809</v>
      </c>
      <c r="K56" s="73">
        <f>Calculations!K92</f>
        <v>1117</v>
      </c>
      <c r="L56" s="74">
        <f>Calculations!L68</f>
        <v>350</v>
      </c>
      <c r="M56" s="99"/>
      <c r="N56" s="2"/>
    </row>
    <row r="57" spans="1:14" ht="15.75" customHeight="1" x14ac:dyDescent="0.2">
      <c r="A57" s="67" t="str">
        <f>Calculations!A93</f>
        <v>6th (green)</v>
      </c>
      <c r="B57" s="72">
        <f>Calculations!B93</f>
        <v>1073</v>
      </c>
      <c r="C57" s="73">
        <f>Calculations!C93</f>
        <v>645</v>
      </c>
      <c r="D57" s="73">
        <f>Calculations!D93</f>
        <v>800</v>
      </c>
      <c r="E57" s="73">
        <f>Calculations!E93</f>
        <v>600</v>
      </c>
      <c r="F57" s="73">
        <f>Calculations!F93</f>
        <v>533</v>
      </c>
      <c r="G57" s="73">
        <f>Calculations!G93</f>
        <v>548</v>
      </c>
      <c r="H57" s="73">
        <f>Calculations!H93</f>
        <v>525</v>
      </c>
      <c r="I57" s="73">
        <f>Calculations!I93</f>
        <v>800</v>
      </c>
      <c r="J57" s="73">
        <f>Calculations!J93</f>
        <v>816</v>
      </c>
      <c r="K57" s="73">
        <f>Calculations!K93</f>
        <v>1110</v>
      </c>
      <c r="L57" s="74">
        <f>Calculations!L69</f>
        <v>350</v>
      </c>
      <c r="M57" s="99"/>
      <c r="N57" s="2"/>
    </row>
    <row r="58" spans="1:14" ht="15.75" customHeight="1" x14ac:dyDescent="0.2">
      <c r="A58" s="67" t="str">
        <f>Calculations!A94</f>
        <v>Heat Winner (turquoise)</v>
      </c>
      <c r="B58" s="72">
        <f>Calculations!B94</f>
        <v>909</v>
      </c>
      <c r="C58" s="73">
        <f>Calculations!C94</f>
        <v>1065</v>
      </c>
      <c r="D58" s="73">
        <f>Calculations!D94</f>
        <v>1275</v>
      </c>
      <c r="E58" s="73">
        <f>Calculations!E94</f>
        <v>1050</v>
      </c>
      <c r="F58" s="73">
        <f>Calculations!F94</f>
        <v>435</v>
      </c>
      <c r="G58" s="73">
        <f>Calculations!G94</f>
        <v>642</v>
      </c>
      <c r="H58" s="73">
        <f>Calculations!H94</f>
        <v>850</v>
      </c>
      <c r="I58" s="73">
        <f>Calculations!I94</f>
        <v>225</v>
      </c>
      <c r="J58" s="73">
        <f>Calculations!J94</f>
        <v>1063</v>
      </c>
      <c r="K58" s="73">
        <f>Calculations!K94</f>
        <v>1480</v>
      </c>
      <c r="L58" s="74">
        <f>Calculations!L70</f>
        <v>420</v>
      </c>
      <c r="M58" s="99"/>
      <c r="N58" s="2"/>
    </row>
    <row r="59" spans="1:14" ht="15.75" customHeight="1" x14ac:dyDescent="0.2">
      <c r="A59" s="67" t="str">
        <f>Calculations!A95</f>
        <v>Personal Best (stripe)</v>
      </c>
      <c r="B59" s="72">
        <f>Calculations!B95</f>
        <v>2205</v>
      </c>
      <c r="C59" s="73">
        <f>Calculations!C95</f>
        <v>1000</v>
      </c>
      <c r="D59" s="73">
        <f>Calculations!D95</f>
        <v>1925</v>
      </c>
      <c r="E59" s="73">
        <f>Calculations!E95</f>
        <v>1282</v>
      </c>
      <c r="F59" s="73">
        <f>Calculations!F95</f>
        <v>1434</v>
      </c>
      <c r="G59" s="73">
        <f>Calculations!G95</f>
        <v>1051</v>
      </c>
      <c r="H59" s="73">
        <f>Calculations!H95</f>
        <v>1680</v>
      </c>
      <c r="I59" s="73">
        <f>Calculations!I95</f>
        <v>1975</v>
      </c>
      <c r="J59" s="73">
        <f>Calculations!J95</f>
        <v>2510</v>
      </c>
      <c r="K59" s="73">
        <f>Calculations!K95</f>
        <v>3100</v>
      </c>
      <c r="L59" s="74">
        <f>Calculations!L71</f>
        <v>700</v>
      </c>
      <c r="M59" s="99"/>
      <c r="N59" s="2"/>
    </row>
    <row r="60" spans="1:14" ht="15.75" customHeight="1" x14ac:dyDescent="0.2">
      <c r="A60" s="75" t="str">
        <f>Calculations!A96</f>
        <v>Participant (purple)</v>
      </c>
      <c r="B60" s="100">
        <f>Calculations!B96</f>
        <v>458</v>
      </c>
      <c r="C60" s="101">
        <f>Calculations!C96</f>
        <v>365</v>
      </c>
      <c r="D60" s="101">
        <f>Calculations!D96</f>
        <v>400</v>
      </c>
      <c r="E60" s="101">
        <f>Calculations!E96</f>
        <v>455</v>
      </c>
      <c r="F60" s="101">
        <f>Calculations!F96</f>
        <v>316</v>
      </c>
      <c r="G60" s="101">
        <f>Calculations!G96</f>
        <v>311</v>
      </c>
      <c r="H60" s="101">
        <f>Calculations!H96</f>
        <v>300</v>
      </c>
      <c r="I60" s="101">
        <f>Calculations!I96</f>
        <v>400</v>
      </c>
      <c r="J60" s="101">
        <f>Calculations!J96</f>
        <v>350</v>
      </c>
      <c r="K60" s="101">
        <f>Calculations!K96</f>
        <v>413</v>
      </c>
      <c r="L60" s="102">
        <f>Calculations!L72</f>
        <v>100</v>
      </c>
      <c r="M60" s="99"/>
      <c r="N60" s="2"/>
    </row>
    <row r="61" spans="1:14" ht="15.75" customHeight="1" x14ac:dyDescent="0.2">
      <c r="A61" s="18"/>
      <c r="B61" s="18"/>
      <c r="C61" s="18"/>
      <c r="D61" s="18"/>
      <c r="E61" s="18"/>
      <c r="F61" s="18"/>
      <c r="G61" s="18"/>
      <c r="H61" s="18"/>
      <c r="I61" s="18"/>
      <c r="J61" s="18"/>
      <c r="K61" s="18"/>
      <c r="L61" s="57"/>
      <c r="M61" s="2"/>
      <c r="N61" s="2"/>
    </row>
    <row r="62" spans="1:14" ht="24" customHeight="1" x14ac:dyDescent="0.35">
      <c r="A62" s="119" t="s">
        <v>55</v>
      </c>
      <c r="B62" s="120"/>
      <c r="C62" s="120"/>
      <c r="D62" s="120"/>
      <c r="E62" s="120"/>
      <c r="F62" s="120"/>
      <c r="G62" s="120"/>
      <c r="H62" s="120"/>
      <c r="I62" s="120"/>
      <c r="J62" s="120"/>
      <c r="K62" s="120"/>
      <c r="L62" s="2"/>
      <c r="M62" s="2"/>
      <c r="N62" s="2"/>
    </row>
    <row r="63" spans="1:14" ht="15.75" customHeight="1" x14ac:dyDescent="0.25">
      <c r="A63" s="80" t="str">
        <f>CONCATENATE("Returned end of ",B1)</f>
        <v>Returned end of 2020</v>
      </c>
      <c r="B63" s="59" t="s">
        <v>25</v>
      </c>
      <c r="C63" s="60" t="s">
        <v>26</v>
      </c>
      <c r="D63" s="60" t="s">
        <v>27</v>
      </c>
      <c r="E63" s="60" t="s">
        <v>28</v>
      </c>
      <c r="F63" s="60" t="s">
        <v>29</v>
      </c>
      <c r="G63" s="60" t="s">
        <v>30</v>
      </c>
      <c r="H63" s="60" t="s">
        <v>31</v>
      </c>
      <c r="I63" s="60" t="s">
        <v>32</v>
      </c>
      <c r="J63" s="60" t="s">
        <v>33</v>
      </c>
      <c r="K63" s="61" t="s">
        <v>34</v>
      </c>
      <c r="L63" s="95"/>
      <c r="M63" s="2"/>
      <c r="N63" s="2"/>
    </row>
    <row r="64" spans="1:14" ht="15.75" customHeight="1" x14ac:dyDescent="0.2">
      <c r="A64" s="62" t="s">
        <v>13</v>
      </c>
      <c r="B64" s="63">
        <v>0</v>
      </c>
      <c r="C64" s="64">
        <v>0</v>
      </c>
      <c r="D64" s="64">
        <v>0</v>
      </c>
      <c r="E64" s="64">
        <v>0</v>
      </c>
      <c r="F64" s="64">
        <v>0</v>
      </c>
      <c r="G64" s="64">
        <v>0</v>
      </c>
      <c r="H64" s="64">
        <v>0</v>
      </c>
      <c r="I64" s="64">
        <v>0</v>
      </c>
      <c r="J64" s="64">
        <v>0</v>
      </c>
      <c r="K64" s="65">
        <v>0</v>
      </c>
      <c r="L64" s="49"/>
      <c r="M64" s="2"/>
      <c r="N64" s="2"/>
    </row>
    <row r="65" spans="1:14" ht="15.75" customHeight="1" x14ac:dyDescent="0.2">
      <c r="A65" s="67" t="s">
        <v>16</v>
      </c>
      <c r="B65" s="68">
        <v>0</v>
      </c>
      <c r="C65" s="69">
        <v>0</v>
      </c>
      <c r="D65" s="69">
        <v>0</v>
      </c>
      <c r="E65" s="69">
        <v>0</v>
      </c>
      <c r="F65" s="69">
        <v>0</v>
      </c>
      <c r="G65" s="69">
        <v>0</v>
      </c>
      <c r="H65" s="69">
        <v>0</v>
      </c>
      <c r="I65" s="69">
        <v>0</v>
      </c>
      <c r="J65" s="69">
        <v>0</v>
      </c>
      <c r="K65" s="70">
        <v>0</v>
      </c>
      <c r="L65" s="49"/>
      <c r="M65" s="2"/>
      <c r="N65" s="2"/>
    </row>
    <row r="66" spans="1:14" ht="15.75" customHeight="1" x14ac:dyDescent="0.2">
      <c r="A66" s="67" t="s">
        <v>19</v>
      </c>
      <c r="B66" s="68">
        <v>0</v>
      </c>
      <c r="C66" s="69">
        <v>0</v>
      </c>
      <c r="D66" s="69">
        <v>0</v>
      </c>
      <c r="E66" s="69">
        <v>0</v>
      </c>
      <c r="F66" s="69">
        <v>0</v>
      </c>
      <c r="G66" s="69">
        <v>0</v>
      </c>
      <c r="H66" s="69">
        <v>0</v>
      </c>
      <c r="I66" s="69">
        <v>0</v>
      </c>
      <c r="J66" s="69">
        <v>0</v>
      </c>
      <c r="K66" s="70">
        <v>0</v>
      </c>
      <c r="L66" s="49"/>
      <c r="M66" s="2"/>
      <c r="N66" s="2"/>
    </row>
    <row r="67" spans="1:14" ht="15.75" customHeight="1" x14ac:dyDescent="0.2">
      <c r="A67" s="67" t="s">
        <v>21</v>
      </c>
      <c r="B67" s="68">
        <v>0</v>
      </c>
      <c r="C67" s="69">
        <v>0</v>
      </c>
      <c r="D67" s="69">
        <v>0</v>
      </c>
      <c r="E67" s="69">
        <v>0</v>
      </c>
      <c r="F67" s="69">
        <v>0</v>
      </c>
      <c r="G67" s="69">
        <v>0</v>
      </c>
      <c r="H67" s="69">
        <v>0</v>
      </c>
      <c r="I67" s="69">
        <v>0</v>
      </c>
      <c r="J67" s="69">
        <v>0</v>
      </c>
      <c r="K67" s="70">
        <v>0</v>
      </c>
      <c r="L67" s="49"/>
      <c r="M67" s="2"/>
      <c r="N67" s="2"/>
    </row>
    <row r="68" spans="1:14" ht="15.75" customHeight="1" x14ac:dyDescent="0.2">
      <c r="A68" s="67" t="s">
        <v>22</v>
      </c>
      <c r="B68" s="68">
        <v>0</v>
      </c>
      <c r="C68" s="69">
        <v>0</v>
      </c>
      <c r="D68" s="69">
        <v>0</v>
      </c>
      <c r="E68" s="69">
        <v>0</v>
      </c>
      <c r="F68" s="69">
        <v>0</v>
      </c>
      <c r="G68" s="69">
        <v>0</v>
      </c>
      <c r="H68" s="69">
        <v>0</v>
      </c>
      <c r="I68" s="69">
        <v>0</v>
      </c>
      <c r="J68" s="69">
        <v>0</v>
      </c>
      <c r="K68" s="70">
        <v>0</v>
      </c>
      <c r="L68" s="49"/>
      <c r="M68" s="2"/>
      <c r="N68" s="2"/>
    </row>
    <row r="69" spans="1:14" ht="15.75" customHeight="1" x14ac:dyDescent="0.2">
      <c r="A69" s="67" t="s">
        <v>23</v>
      </c>
      <c r="B69" s="68">
        <v>0</v>
      </c>
      <c r="C69" s="69">
        <v>0</v>
      </c>
      <c r="D69" s="69">
        <v>0</v>
      </c>
      <c r="E69" s="69">
        <v>0</v>
      </c>
      <c r="F69" s="69">
        <v>0</v>
      </c>
      <c r="G69" s="69">
        <v>0</v>
      </c>
      <c r="H69" s="69">
        <v>0</v>
      </c>
      <c r="I69" s="69">
        <v>0</v>
      </c>
      <c r="J69" s="69">
        <v>0</v>
      </c>
      <c r="K69" s="70">
        <v>0</v>
      </c>
      <c r="L69" s="49"/>
      <c r="M69" s="2"/>
      <c r="N69" s="2"/>
    </row>
    <row r="70" spans="1:14" ht="15.75" customHeight="1" x14ac:dyDescent="0.2">
      <c r="A70" s="67" t="s">
        <v>14</v>
      </c>
      <c r="B70" s="68">
        <v>0</v>
      </c>
      <c r="C70" s="69">
        <v>0</v>
      </c>
      <c r="D70" s="69">
        <v>0</v>
      </c>
      <c r="E70" s="69">
        <v>0</v>
      </c>
      <c r="F70" s="69">
        <v>0</v>
      </c>
      <c r="G70" s="69">
        <v>0</v>
      </c>
      <c r="H70" s="69">
        <v>0</v>
      </c>
      <c r="I70" s="69">
        <v>0</v>
      </c>
      <c r="J70" s="69">
        <v>0</v>
      </c>
      <c r="K70" s="70">
        <v>0</v>
      </c>
      <c r="L70" s="49"/>
      <c r="M70" s="2"/>
      <c r="N70" s="2"/>
    </row>
    <row r="71" spans="1:14" ht="15.75" customHeight="1" x14ac:dyDescent="0.2">
      <c r="A71" s="67" t="s">
        <v>17</v>
      </c>
      <c r="B71" s="68">
        <v>0</v>
      </c>
      <c r="C71" s="69">
        <v>0</v>
      </c>
      <c r="D71" s="69">
        <v>0</v>
      </c>
      <c r="E71" s="69">
        <v>0</v>
      </c>
      <c r="F71" s="69">
        <v>0</v>
      </c>
      <c r="G71" s="69">
        <v>0</v>
      </c>
      <c r="H71" s="69">
        <v>0</v>
      </c>
      <c r="I71" s="69">
        <v>0</v>
      </c>
      <c r="J71" s="69">
        <v>0</v>
      </c>
      <c r="K71" s="70">
        <v>0</v>
      </c>
      <c r="L71" s="49"/>
      <c r="M71" s="2"/>
      <c r="N71" s="2"/>
    </row>
    <row r="72" spans="1:14" ht="15.75" customHeight="1" x14ac:dyDescent="0.2">
      <c r="A72" s="67" t="s">
        <v>20</v>
      </c>
      <c r="B72" s="76">
        <v>0</v>
      </c>
      <c r="C72" s="77">
        <v>0</v>
      </c>
      <c r="D72" s="77">
        <v>0</v>
      </c>
      <c r="E72" s="77">
        <v>0</v>
      </c>
      <c r="F72" s="77">
        <v>0</v>
      </c>
      <c r="G72" s="77">
        <v>0</v>
      </c>
      <c r="H72" s="77">
        <v>0</v>
      </c>
      <c r="I72" s="77">
        <v>0</v>
      </c>
      <c r="J72" s="77">
        <v>0</v>
      </c>
      <c r="K72" s="78">
        <v>0</v>
      </c>
      <c r="L72" s="49"/>
      <c r="M72" s="2"/>
      <c r="N72" s="2"/>
    </row>
    <row r="73" spans="1:14" ht="14.25" customHeight="1" x14ac:dyDescent="0.2">
      <c r="A73" s="103"/>
      <c r="B73" s="57"/>
      <c r="C73" s="57"/>
      <c r="D73" s="57"/>
      <c r="E73" s="57"/>
      <c r="F73" s="57"/>
      <c r="G73" s="57"/>
      <c r="H73" s="57"/>
      <c r="I73" s="57"/>
      <c r="J73" s="57"/>
      <c r="K73" s="57"/>
      <c r="L73" s="2"/>
      <c r="M73" s="2"/>
      <c r="N73" s="2"/>
    </row>
    <row r="74" spans="1:14" ht="15.75" customHeight="1" x14ac:dyDescent="0.2">
      <c r="A74" s="11"/>
      <c r="B74" s="11"/>
      <c r="C74" s="11"/>
      <c r="D74" s="11"/>
      <c r="E74" s="11"/>
      <c r="F74" s="11"/>
      <c r="G74" s="11"/>
      <c r="H74" s="11"/>
      <c r="I74" s="11"/>
      <c r="J74" s="11"/>
      <c r="K74" s="11"/>
      <c r="L74" s="11"/>
      <c r="M74" s="2"/>
      <c r="N74" s="2"/>
    </row>
    <row r="75" spans="1:14" ht="15.75" customHeight="1" x14ac:dyDescent="0.25">
      <c r="A75" s="80" t="s">
        <v>56</v>
      </c>
      <c r="B75" s="59" t="s">
        <v>25</v>
      </c>
      <c r="C75" s="60" t="s">
        <v>26</v>
      </c>
      <c r="D75" s="60" t="s">
        <v>27</v>
      </c>
      <c r="E75" s="60" t="s">
        <v>28</v>
      </c>
      <c r="F75" s="60" t="s">
        <v>29</v>
      </c>
      <c r="G75" s="60" t="s">
        <v>30</v>
      </c>
      <c r="H75" s="60" t="s">
        <v>31</v>
      </c>
      <c r="I75" s="60" t="s">
        <v>32</v>
      </c>
      <c r="J75" s="60" t="s">
        <v>33</v>
      </c>
      <c r="K75" s="61" t="s">
        <v>34</v>
      </c>
      <c r="L75" s="26" t="s">
        <v>35</v>
      </c>
      <c r="M75" s="15"/>
      <c r="N75" s="2"/>
    </row>
    <row r="76" spans="1:14" ht="15.75" customHeight="1" x14ac:dyDescent="0.2">
      <c r="A76" s="62" t="s">
        <v>13</v>
      </c>
      <c r="B76" s="63"/>
      <c r="C76" s="64"/>
      <c r="D76" s="64"/>
      <c r="E76" s="64"/>
      <c r="F76" s="64"/>
      <c r="G76" s="64"/>
      <c r="H76" s="64"/>
      <c r="I76" s="64"/>
      <c r="J76" s="64"/>
      <c r="K76" s="65"/>
      <c r="L76" s="104"/>
      <c r="M76" s="15"/>
      <c r="N76" s="2"/>
    </row>
    <row r="77" spans="1:14" ht="15.75" customHeight="1" x14ac:dyDescent="0.2">
      <c r="A77" s="67" t="s">
        <v>16</v>
      </c>
      <c r="B77" s="68"/>
      <c r="C77" s="69"/>
      <c r="D77" s="69"/>
      <c r="E77" s="69"/>
      <c r="F77" s="69"/>
      <c r="G77" s="69"/>
      <c r="H77" s="69"/>
      <c r="I77" s="69"/>
      <c r="J77" s="69"/>
      <c r="K77" s="70"/>
      <c r="L77" s="105"/>
      <c r="M77" s="15"/>
      <c r="N77" s="2"/>
    </row>
    <row r="78" spans="1:14" ht="15.75" customHeight="1" x14ac:dyDescent="0.2">
      <c r="A78" s="67" t="s">
        <v>19</v>
      </c>
      <c r="B78" s="68"/>
      <c r="C78" s="69"/>
      <c r="D78" s="69"/>
      <c r="E78" s="69"/>
      <c r="F78" s="69"/>
      <c r="G78" s="69"/>
      <c r="H78" s="69"/>
      <c r="I78" s="69"/>
      <c r="J78" s="69"/>
      <c r="K78" s="70"/>
      <c r="L78" s="105"/>
      <c r="M78" s="15"/>
      <c r="N78" s="2"/>
    </row>
    <row r="79" spans="1:14" ht="15.75" customHeight="1" x14ac:dyDescent="0.2">
      <c r="A79" s="67" t="s">
        <v>21</v>
      </c>
      <c r="B79" s="68"/>
      <c r="C79" s="69"/>
      <c r="D79" s="69"/>
      <c r="E79" s="69"/>
      <c r="F79" s="69"/>
      <c r="G79" s="69"/>
      <c r="H79" s="69"/>
      <c r="I79" s="69"/>
      <c r="J79" s="69"/>
      <c r="K79" s="70"/>
      <c r="L79" s="105"/>
      <c r="M79" s="15"/>
      <c r="N79" s="2"/>
    </row>
    <row r="80" spans="1:14" ht="15.75" customHeight="1" x14ac:dyDescent="0.2">
      <c r="A80" s="67" t="s">
        <v>22</v>
      </c>
      <c r="B80" s="68"/>
      <c r="C80" s="69"/>
      <c r="D80" s="69"/>
      <c r="E80" s="69"/>
      <c r="F80" s="69"/>
      <c r="G80" s="69"/>
      <c r="H80" s="69"/>
      <c r="I80" s="69"/>
      <c r="J80" s="69"/>
      <c r="K80" s="70"/>
      <c r="L80" s="105"/>
      <c r="M80" s="15"/>
      <c r="N80" s="2"/>
    </row>
    <row r="81" spans="1:14" ht="15.75" customHeight="1" x14ac:dyDescent="0.2">
      <c r="A81" s="67" t="s">
        <v>23</v>
      </c>
      <c r="B81" s="68"/>
      <c r="C81" s="69"/>
      <c r="D81" s="69"/>
      <c r="E81" s="69"/>
      <c r="F81" s="69"/>
      <c r="G81" s="69"/>
      <c r="H81" s="69"/>
      <c r="I81" s="69"/>
      <c r="J81" s="69"/>
      <c r="K81" s="70"/>
      <c r="L81" s="105"/>
      <c r="M81" s="15"/>
      <c r="N81" s="2"/>
    </row>
    <row r="82" spans="1:14" ht="15.75" customHeight="1" x14ac:dyDescent="0.2">
      <c r="A82" s="67" t="s">
        <v>14</v>
      </c>
      <c r="B82" s="68"/>
      <c r="C82" s="69"/>
      <c r="D82" s="69"/>
      <c r="E82" s="69"/>
      <c r="F82" s="69"/>
      <c r="G82" s="69"/>
      <c r="H82" s="69"/>
      <c r="I82" s="69"/>
      <c r="J82" s="69"/>
      <c r="K82" s="70"/>
      <c r="L82" s="105"/>
      <c r="M82" s="15"/>
      <c r="N82" s="2"/>
    </row>
    <row r="83" spans="1:14" ht="15.75" customHeight="1" x14ac:dyDescent="0.2">
      <c r="A83" s="67" t="s">
        <v>17</v>
      </c>
      <c r="B83" s="68"/>
      <c r="C83" s="69"/>
      <c r="D83" s="69"/>
      <c r="E83" s="69"/>
      <c r="F83" s="69"/>
      <c r="G83" s="69"/>
      <c r="H83" s="69"/>
      <c r="I83" s="69"/>
      <c r="J83" s="69"/>
      <c r="K83" s="70"/>
      <c r="L83" s="105"/>
      <c r="M83" s="15"/>
      <c r="N83" s="2"/>
    </row>
    <row r="84" spans="1:14" ht="15.75" customHeight="1" x14ac:dyDescent="0.2">
      <c r="A84" s="67" t="s">
        <v>20</v>
      </c>
      <c r="B84" s="76"/>
      <c r="C84" s="77"/>
      <c r="D84" s="77"/>
      <c r="E84" s="77"/>
      <c r="F84" s="77"/>
      <c r="G84" s="77"/>
      <c r="H84" s="77"/>
      <c r="I84" s="77"/>
      <c r="J84" s="77"/>
      <c r="K84" s="78"/>
      <c r="L84" s="106"/>
      <c r="M84" s="15"/>
      <c r="N84" s="2"/>
    </row>
    <row r="85" spans="1:14" ht="14.25" customHeight="1" x14ac:dyDescent="0.2">
      <c r="A85" s="103"/>
      <c r="B85" s="57"/>
      <c r="C85" s="57"/>
      <c r="D85" s="57"/>
      <c r="E85" s="57"/>
      <c r="F85" s="57"/>
      <c r="G85" s="57"/>
      <c r="H85" s="57"/>
      <c r="I85" s="57"/>
      <c r="J85" s="57"/>
      <c r="K85" s="57"/>
      <c r="L85" s="57"/>
      <c r="M85" s="2"/>
      <c r="N85" s="2"/>
    </row>
    <row r="86" spans="1:14" ht="15.75" customHeight="1" x14ac:dyDescent="0.2">
      <c r="A86" s="11"/>
      <c r="B86" s="11"/>
      <c r="C86" s="11"/>
      <c r="D86" s="11"/>
      <c r="E86" s="11"/>
      <c r="F86" s="11"/>
      <c r="G86" s="11"/>
      <c r="H86" s="11"/>
      <c r="I86" s="11"/>
      <c r="J86" s="11"/>
      <c r="K86" s="11"/>
      <c r="L86" s="2"/>
      <c r="M86" s="2"/>
      <c r="N86" s="2"/>
    </row>
    <row r="87" spans="1:14" ht="15.75" customHeight="1" x14ac:dyDescent="0.25">
      <c r="A87" s="80" t="s">
        <v>57</v>
      </c>
      <c r="B87" s="59" t="s">
        <v>25</v>
      </c>
      <c r="C87" s="60" t="s">
        <v>26</v>
      </c>
      <c r="D87" s="60" t="s">
        <v>27</v>
      </c>
      <c r="E87" s="60" t="s">
        <v>28</v>
      </c>
      <c r="F87" s="60" t="s">
        <v>29</v>
      </c>
      <c r="G87" s="60" t="s">
        <v>30</v>
      </c>
      <c r="H87" s="60" t="s">
        <v>31</v>
      </c>
      <c r="I87" s="60" t="s">
        <v>32</v>
      </c>
      <c r="J87" s="60" t="s">
        <v>33</v>
      </c>
      <c r="K87" s="61" t="s">
        <v>34</v>
      </c>
      <c r="L87" s="15"/>
      <c r="M87" s="2"/>
      <c r="N87" s="2"/>
    </row>
    <row r="88" spans="1:14" ht="15.75" customHeight="1" x14ac:dyDescent="0.2">
      <c r="A88" s="62" t="s">
        <v>13</v>
      </c>
      <c r="B88" s="96">
        <f t="shared" ref="B88:K88" si="2">IF(B64="","-",B52-B64+B76)</f>
        <v>615</v>
      </c>
      <c r="C88" s="97">
        <f t="shared" si="2"/>
        <v>625</v>
      </c>
      <c r="D88" s="97">
        <f t="shared" si="2"/>
        <v>800</v>
      </c>
      <c r="E88" s="97">
        <f t="shared" si="2"/>
        <v>532</v>
      </c>
      <c r="F88" s="97">
        <f t="shared" si="2"/>
        <v>536</v>
      </c>
      <c r="G88" s="97">
        <f t="shared" si="2"/>
        <v>545</v>
      </c>
      <c r="H88" s="97">
        <f t="shared" si="2"/>
        <v>525</v>
      </c>
      <c r="I88" s="97">
        <f t="shared" si="2"/>
        <v>800</v>
      </c>
      <c r="J88" s="97">
        <f t="shared" si="2"/>
        <v>818</v>
      </c>
      <c r="K88" s="98">
        <f t="shared" si="2"/>
        <v>1113</v>
      </c>
      <c r="L88" s="15"/>
      <c r="M88" s="2"/>
      <c r="N88" s="2"/>
    </row>
    <row r="89" spans="1:14" ht="15.75" customHeight="1" x14ac:dyDescent="0.2">
      <c r="A89" s="67" t="s">
        <v>16</v>
      </c>
      <c r="B89" s="72">
        <f t="shared" ref="B89:K89" si="3">IF(B65="","-",B53-B65+B77)</f>
        <v>616</v>
      </c>
      <c r="C89" s="73">
        <f t="shared" si="3"/>
        <v>635</v>
      </c>
      <c r="D89" s="73">
        <f t="shared" si="3"/>
        <v>800</v>
      </c>
      <c r="E89" s="73">
        <f t="shared" si="3"/>
        <v>531</v>
      </c>
      <c r="F89" s="73">
        <f t="shared" si="3"/>
        <v>541</v>
      </c>
      <c r="G89" s="73">
        <f t="shared" si="3"/>
        <v>533</v>
      </c>
      <c r="H89" s="73">
        <f t="shared" si="3"/>
        <v>525</v>
      </c>
      <c r="I89" s="73">
        <f t="shared" si="3"/>
        <v>800</v>
      </c>
      <c r="J89" s="73">
        <f t="shared" si="3"/>
        <v>807</v>
      </c>
      <c r="K89" s="74">
        <f t="shared" si="3"/>
        <v>1105</v>
      </c>
      <c r="L89" s="15"/>
      <c r="M89" s="2"/>
      <c r="N89" s="2"/>
    </row>
    <row r="90" spans="1:14" ht="15.75" customHeight="1" x14ac:dyDescent="0.2">
      <c r="A90" s="67" t="s">
        <v>19</v>
      </c>
      <c r="B90" s="72">
        <f t="shared" ref="B90:K90" si="4">IF(B66="","-",B54-B66+B78)</f>
        <v>628</v>
      </c>
      <c r="C90" s="73">
        <f t="shared" si="4"/>
        <v>615</v>
      </c>
      <c r="D90" s="73">
        <f t="shared" si="4"/>
        <v>800</v>
      </c>
      <c r="E90" s="73">
        <f t="shared" si="4"/>
        <v>526</v>
      </c>
      <c r="F90" s="73">
        <f t="shared" si="4"/>
        <v>525</v>
      </c>
      <c r="G90" s="73">
        <f t="shared" si="4"/>
        <v>528</v>
      </c>
      <c r="H90" s="73">
        <f t="shared" si="4"/>
        <v>525</v>
      </c>
      <c r="I90" s="73">
        <f t="shared" si="4"/>
        <v>800</v>
      </c>
      <c r="J90" s="73">
        <f t="shared" si="4"/>
        <v>818</v>
      </c>
      <c r="K90" s="74">
        <f t="shared" si="4"/>
        <v>1117</v>
      </c>
      <c r="L90" s="15"/>
      <c r="M90" s="2"/>
      <c r="N90" s="2"/>
    </row>
    <row r="91" spans="1:14" ht="15.75" customHeight="1" x14ac:dyDescent="0.2">
      <c r="A91" s="67" t="s">
        <v>21</v>
      </c>
      <c r="B91" s="72">
        <f t="shared" ref="B91:K91" si="5">IF(B67="","-",B55-B67+B79)</f>
        <v>627</v>
      </c>
      <c r="C91" s="73">
        <f t="shared" si="5"/>
        <v>625</v>
      </c>
      <c r="D91" s="73">
        <f t="shared" si="5"/>
        <v>800</v>
      </c>
      <c r="E91" s="73">
        <f t="shared" si="5"/>
        <v>576</v>
      </c>
      <c r="F91" s="73">
        <f t="shared" si="5"/>
        <v>537</v>
      </c>
      <c r="G91" s="73">
        <f t="shared" si="5"/>
        <v>533</v>
      </c>
      <c r="H91" s="73">
        <f t="shared" si="5"/>
        <v>525</v>
      </c>
      <c r="I91" s="73">
        <f t="shared" si="5"/>
        <v>800</v>
      </c>
      <c r="J91" s="73">
        <f t="shared" si="5"/>
        <v>816</v>
      </c>
      <c r="K91" s="74">
        <f t="shared" si="5"/>
        <v>1119</v>
      </c>
      <c r="L91" s="15"/>
      <c r="M91" s="2"/>
      <c r="N91" s="2"/>
    </row>
    <row r="92" spans="1:14" ht="15.75" customHeight="1" x14ac:dyDescent="0.2">
      <c r="A92" s="67" t="s">
        <v>22</v>
      </c>
      <c r="B92" s="72">
        <f t="shared" ref="B92:K92" si="6">IF(B68="","-",B56-B68+B80)</f>
        <v>880</v>
      </c>
      <c r="C92" s="73">
        <f t="shared" si="6"/>
        <v>625</v>
      </c>
      <c r="D92" s="73">
        <f t="shared" si="6"/>
        <v>800</v>
      </c>
      <c r="E92" s="73">
        <f t="shared" si="6"/>
        <v>585</v>
      </c>
      <c r="F92" s="73">
        <f t="shared" si="6"/>
        <v>528</v>
      </c>
      <c r="G92" s="73">
        <f t="shared" si="6"/>
        <v>532</v>
      </c>
      <c r="H92" s="73">
        <f t="shared" si="6"/>
        <v>525</v>
      </c>
      <c r="I92" s="73">
        <f t="shared" si="6"/>
        <v>800</v>
      </c>
      <c r="J92" s="73">
        <f t="shared" si="6"/>
        <v>809</v>
      </c>
      <c r="K92" s="74">
        <f t="shared" si="6"/>
        <v>1117</v>
      </c>
      <c r="L92" s="15"/>
      <c r="M92" s="2"/>
      <c r="N92" s="2"/>
    </row>
    <row r="93" spans="1:14" ht="15.75" customHeight="1" x14ac:dyDescent="0.2">
      <c r="A93" s="67" t="s">
        <v>23</v>
      </c>
      <c r="B93" s="72">
        <f t="shared" ref="B93:K93" si="7">IF(B69="","-",B57-B69+B81)</f>
        <v>1073</v>
      </c>
      <c r="C93" s="73">
        <f t="shared" si="7"/>
        <v>645</v>
      </c>
      <c r="D93" s="73">
        <f t="shared" si="7"/>
        <v>800</v>
      </c>
      <c r="E93" s="73">
        <f t="shared" si="7"/>
        <v>600</v>
      </c>
      <c r="F93" s="73">
        <f t="shared" si="7"/>
        <v>533</v>
      </c>
      <c r="G93" s="73">
        <f t="shared" si="7"/>
        <v>548</v>
      </c>
      <c r="H93" s="73">
        <f t="shared" si="7"/>
        <v>525</v>
      </c>
      <c r="I93" s="73">
        <f t="shared" si="7"/>
        <v>800</v>
      </c>
      <c r="J93" s="73">
        <f t="shared" si="7"/>
        <v>816</v>
      </c>
      <c r="K93" s="74">
        <f t="shared" si="7"/>
        <v>1110</v>
      </c>
      <c r="L93" s="15"/>
      <c r="M93" s="2"/>
      <c r="N93" s="2"/>
    </row>
    <row r="94" spans="1:14" ht="15.75" customHeight="1" x14ac:dyDescent="0.2">
      <c r="A94" s="67" t="s">
        <v>14</v>
      </c>
      <c r="B94" s="72">
        <f t="shared" ref="B94:K94" si="8">IF(B70="","-",B58-B70+B82)</f>
        <v>909</v>
      </c>
      <c r="C94" s="73">
        <f t="shared" si="8"/>
        <v>1065</v>
      </c>
      <c r="D94" s="73">
        <f t="shared" si="8"/>
        <v>1275</v>
      </c>
      <c r="E94" s="73">
        <f t="shared" si="8"/>
        <v>1050</v>
      </c>
      <c r="F94" s="73">
        <f t="shared" si="8"/>
        <v>435</v>
      </c>
      <c r="G94" s="73">
        <f t="shared" si="8"/>
        <v>642</v>
      </c>
      <c r="H94" s="73">
        <f t="shared" si="8"/>
        <v>850</v>
      </c>
      <c r="I94" s="73">
        <f t="shared" si="8"/>
        <v>225</v>
      </c>
      <c r="J94" s="73">
        <f t="shared" si="8"/>
        <v>1063</v>
      </c>
      <c r="K94" s="74">
        <f t="shared" si="8"/>
        <v>1480</v>
      </c>
      <c r="L94" s="15"/>
      <c r="M94" s="2"/>
      <c r="N94" s="2"/>
    </row>
    <row r="95" spans="1:14" ht="15.75" customHeight="1" x14ac:dyDescent="0.2">
      <c r="A95" s="67" t="s">
        <v>17</v>
      </c>
      <c r="B95" s="72">
        <f t="shared" ref="B95:K95" si="9">IF(B71="","-",B59-B71+B83)</f>
        <v>2205</v>
      </c>
      <c r="C95" s="73">
        <f t="shared" si="9"/>
        <v>1000</v>
      </c>
      <c r="D95" s="73">
        <f t="shared" si="9"/>
        <v>1925</v>
      </c>
      <c r="E95" s="73">
        <f t="shared" si="9"/>
        <v>1282</v>
      </c>
      <c r="F95" s="73">
        <f t="shared" si="9"/>
        <v>1434</v>
      </c>
      <c r="G95" s="73">
        <f t="shared" si="9"/>
        <v>1051</v>
      </c>
      <c r="H95" s="73">
        <f t="shared" si="9"/>
        <v>1680</v>
      </c>
      <c r="I95" s="73">
        <f t="shared" si="9"/>
        <v>1975</v>
      </c>
      <c r="J95" s="73">
        <f t="shared" si="9"/>
        <v>2510</v>
      </c>
      <c r="K95" s="74">
        <f t="shared" si="9"/>
        <v>3100</v>
      </c>
      <c r="L95" s="15"/>
      <c r="M95" s="2"/>
      <c r="N95" s="2"/>
    </row>
    <row r="96" spans="1:14" ht="15.75" customHeight="1" x14ac:dyDescent="0.2">
      <c r="A96" s="75" t="s">
        <v>20</v>
      </c>
      <c r="B96" s="100">
        <f t="shared" ref="B96:K96" si="10">IF(B72="","-",B60-B72+B84)</f>
        <v>458</v>
      </c>
      <c r="C96" s="101">
        <f t="shared" si="10"/>
        <v>365</v>
      </c>
      <c r="D96" s="101">
        <f t="shared" si="10"/>
        <v>400</v>
      </c>
      <c r="E96" s="101">
        <f t="shared" si="10"/>
        <v>455</v>
      </c>
      <c r="F96" s="101">
        <f t="shared" si="10"/>
        <v>316</v>
      </c>
      <c r="G96" s="101">
        <f t="shared" si="10"/>
        <v>311</v>
      </c>
      <c r="H96" s="101">
        <f t="shared" si="10"/>
        <v>300</v>
      </c>
      <c r="I96" s="101">
        <f t="shared" si="10"/>
        <v>400</v>
      </c>
      <c r="J96" s="101">
        <f t="shared" si="10"/>
        <v>350</v>
      </c>
      <c r="K96" s="102">
        <f t="shared" si="10"/>
        <v>413</v>
      </c>
      <c r="L96" s="49">
        <f>SUM(B88:K96)</f>
        <v>73217</v>
      </c>
      <c r="M96" s="2"/>
      <c r="N96" s="2"/>
    </row>
    <row r="97" spans="1:14" ht="14.25" customHeight="1" x14ac:dyDescent="0.2">
      <c r="A97" s="57"/>
      <c r="B97" s="57"/>
      <c r="C97" s="57"/>
      <c r="D97" s="57"/>
      <c r="E97" s="57"/>
      <c r="F97" s="57"/>
      <c r="G97" s="57"/>
      <c r="H97" s="57"/>
      <c r="I97" s="57"/>
      <c r="J97" s="57"/>
      <c r="K97" s="57"/>
      <c r="L97" s="2"/>
      <c r="M97" s="2"/>
      <c r="N97" s="2"/>
    </row>
    <row r="98" spans="1:14" ht="15.75" customHeight="1" x14ac:dyDescent="0.2">
      <c r="A98" s="11"/>
      <c r="B98" s="11"/>
      <c r="C98" s="2"/>
      <c r="D98" s="2"/>
      <c r="E98" s="2"/>
      <c r="F98" s="2"/>
      <c r="G98" s="2"/>
      <c r="H98" s="2"/>
      <c r="I98" s="2"/>
      <c r="J98" s="2"/>
      <c r="K98" s="2"/>
      <c r="L98" s="2"/>
      <c r="M98" s="2"/>
      <c r="N98" s="2"/>
    </row>
    <row r="99" spans="1:14" ht="15.75" customHeight="1" x14ac:dyDescent="0.25">
      <c r="A99" s="80" t="s">
        <v>58</v>
      </c>
      <c r="B99" s="26" t="s">
        <v>35</v>
      </c>
      <c r="C99" s="15"/>
      <c r="D99" s="2"/>
      <c r="E99" s="2"/>
      <c r="F99" s="2"/>
      <c r="G99" s="2"/>
      <c r="H99" s="2"/>
      <c r="I99" s="2"/>
      <c r="J99" s="2"/>
      <c r="K99" s="2"/>
      <c r="L99" s="2"/>
      <c r="M99" s="2"/>
      <c r="N99" s="2"/>
    </row>
    <row r="100" spans="1:14" ht="15.75" customHeight="1" x14ac:dyDescent="0.2">
      <c r="A100" s="62" t="s">
        <v>13</v>
      </c>
      <c r="B100" s="107">
        <f t="shared" ref="B100:B108" si="11">L52+L76</f>
        <v>350</v>
      </c>
      <c r="C100" s="15"/>
      <c r="D100" s="2"/>
      <c r="E100" s="2"/>
      <c r="F100" s="2"/>
      <c r="G100" s="2"/>
      <c r="H100" s="2"/>
      <c r="I100" s="2"/>
      <c r="J100" s="2"/>
      <c r="K100" s="2"/>
      <c r="L100" s="2"/>
      <c r="M100" s="2"/>
      <c r="N100" s="2"/>
    </row>
    <row r="101" spans="1:14" ht="15.75" customHeight="1" x14ac:dyDescent="0.2">
      <c r="A101" s="67" t="s">
        <v>16</v>
      </c>
      <c r="B101" s="108">
        <f t="shared" si="11"/>
        <v>350</v>
      </c>
      <c r="C101" s="15"/>
      <c r="D101" s="2"/>
      <c r="E101" s="2"/>
      <c r="F101" s="2"/>
      <c r="G101" s="2"/>
      <c r="H101" s="2"/>
      <c r="I101" s="2"/>
      <c r="J101" s="2"/>
      <c r="K101" s="2"/>
      <c r="L101" s="2"/>
      <c r="M101" s="2"/>
      <c r="N101" s="2"/>
    </row>
    <row r="102" spans="1:14" ht="15.75" customHeight="1" x14ac:dyDescent="0.2">
      <c r="A102" s="67" t="s">
        <v>19</v>
      </c>
      <c r="B102" s="108">
        <f t="shared" si="11"/>
        <v>350</v>
      </c>
      <c r="C102" s="15"/>
      <c r="D102" s="2"/>
      <c r="E102" s="2"/>
      <c r="F102" s="2"/>
      <c r="G102" s="2"/>
      <c r="H102" s="2"/>
      <c r="I102" s="2"/>
      <c r="J102" s="2"/>
      <c r="K102" s="2"/>
      <c r="L102" s="2"/>
      <c r="M102" s="2"/>
      <c r="N102" s="2"/>
    </row>
    <row r="103" spans="1:14" ht="15.75" customHeight="1" x14ac:dyDescent="0.2">
      <c r="A103" s="67" t="s">
        <v>21</v>
      </c>
      <c r="B103" s="108">
        <f t="shared" si="11"/>
        <v>350</v>
      </c>
      <c r="C103" s="15"/>
      <c r="D103" s="2"/>
      <c r="E103" s="2"/>
      <c r="F103" s="2"/>
      <c r="G103" s="2"/>
      <c r="H103" s="2"/>
      <c r="I103" s="2"/>
      <c r="J103" s="2"/>
      <c r="K103" s="2"/>
      <c r="L103" s="2"/>
      <c r="M103" s="2"/>
      <c r="N103" s="2"/>
    </row>
    <row r="104" spans="1:14" ht="15.75" customHeight="1" x14ac:dyDescent="0.2">
      <c r="A104" s="67" t="s">
        <v>22</v>
      </c>
      <c r="B104" s="108">
        <f t="shared" si="11"/>
        <v>350</v>
      </c>
      <c r="C104" s="15"/>
      <c r="D104" s="2"/>
      <c r="E104" s="2"/>
      <c r="F104" s="2"/>
      <c r="G104" s="2"/>
      <c r="H104" s="2"/>
      <c r="I104" s="2"/>
      <c r="J104" s="2"/>
      <c r="K104" s="2"/>
      <c r="L104" s="2"/>
      <c r="M104" s="2"/>
      <c r="N104" s="2"/>
    </row>
    <row r="105" spans="1:14" ht="15.75" customHeight="1" x14ac:dyDescent="0.2">
      <c r="A105" s="67" t="s">
        <v>23</v>
      </c>
      <c r="B105" s="108">
        <f t="shared" si="11"/>
        <v>350</v>
      </c>
      <c r="C105" s="15"/>
      <c r="D105" s="2"/>
      <c r="E105" s="2"/>
      <c r="F105" s="2"/>
      <c r="G105" s="2"/>
      <c r="H105" s="2"/>
      <c r="I105" s="2"/>
      <c r="J105" s="2"/>
      <c r="K105" s="2"/>
      <c r="L105" s="2"/>
      <c r="M105" s="2"/>
      <c r="N105" s="2"/>
    </row>
    <row r="106" spans="1:14" ht="15.75" customHeight="1" x14ac:dyDescent="0.2">
      <c r="A106" s="67" t="s">
        <v>14</v>
      </c>
      <c r="B106" s="108">
        <f t="shared" si="11"/>
        <v>420</v>
      </c>
      <c r="C106" s="15"/>
      <c r="D106" s="2"/>
      <c r="E106" s="2"/>
      <c r="F106" s="2"/>
      <c r="G106" s="2"/>
      <c r="H106" s="2"/>
      <c r="I106" s="2"/>
      <c r="J106" s="2"/>
      <c r="K106" s="2"/>
      <c r="L106" s="2"/>
      <c r="M106" s="2"/>
      <c r="N106" s="2"/>
    </row>
    <row r="107" spans="1:14" ht="15.75" customHeight="1" x14ac:dyDescent="0.2">
      <c r="A107" s="67" t="s">
        <v>17</v>
      </c>
      <c r="B107" s="108">
        <f t="shared" si="11"/>
        <v>700</v>
      </c>
      <c r="C107" s="15"/>
      <c r="D107" s="2"/>
      <c r="E107" s="2"/>
      <c r="F107" s="2"/>
      <c r="G107" s="2"/>
      <c r="H107" s="2"/>
      <c r="I107" s="2"/>
      <c r="J107" s="2"/>
      <c r="K107" s="2"/>
      <c r="L107" s="2"/>
      <c r="M107" s="2"/>
      <c r="N107" s="2"/>
    </row>
    <row r="108" spans="1:14" ht="15.75" customHeight="1" x14ac:dyDescent="0.2">
      <c r="A108" s="75" t="s">
        <v>20</v>
      </c>
      <c r="B108" s="109">
        <f t="shared" si="11"/>
        <v>100</v>
      </c>
      <c r="C108" s="15"/>
      <c r="D108" s="2"/>
      <c r="E108" s="2"/>
      <c r="F108" s="2"/>
      <c r="G108" s="2"/>
      <c r="H108" s="2"/>
      <c r="I108" s="2"/>
      <c r="J108" s="2"/>
      <c r="K108" s="2"/>
      <c r="L108" s="2"/>
      <c r="M108" s="2"/>
      <c r="N108" s="2"/>
    </row>
  </sheetData>
  <mergeCells count="8">
    <mergeCell ref="A3:L3"/>
    <mergeCell ref="H7:I7"/>
    <mergeCell ref="A62:K62"/>
    <mergeCell ref="H6:I6"/>
    <mergeCell ref="A39:L39"/>
    <mergeCell ref="B4:E4"/>
    <mergeCell ref="A14:L14"/>
    <mergeCell ref="H8:I8"/>
  </mergeCells>
  <pageMargins left="0.7" right="0.7" top="0.75" bottom="0.75" header="0.3" footer="0.3"/>
  <pageSetup scale="44"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8"/>
  <sheetViews>
    <sheetView showGridLines="0" tabSelected="1" topLeftCell="A46" workbookViewId="0">
      <selection activeCell="M60" sqref="M60"/>
    </sheetView>
  </sheetViews>
  <sheetFormatPr defaultColWidth="14.42578125" defaultRowHeight="15.75" customHeight="1" x14ac:dyDescent="0.2"/>
  <cols>
    <col min="1" max="1" width="24.42578125" style="110" customWidth="1"/>
    <col min="2" max="12" width="6.85546875" style="110" customWidth="1"/>
    <col min="13" max="13" width="9.140625" style="110" customWidth="1"/>
    <col min="14" max="16" width="14.42578125" style="110" customWidth="1"/>
    <col min="17" max="17" width="13" style="110" customWidth="1"/>
    <col min="18" max="256" width="14.42578125" style="110" customWidth="1"/>
  </cols>
  <sheetData>
    <row r="1" spans="1:17" ht="15.75" customHeight="1" x14ac:dyDescent="0.2">
      <c r="A1" s="111" t="s">
        <v>59</v>
      </c>
      <c r="B1" s="2"/>
      <c r="C1" s="2"/>
      <c r="D1" s="2"/>
      <c r="E1" s="2"/>
      <c r="F1" s="2"/>
      <c r="G1" s="2"/>
      <c r="H1" s="2"/>
      <c r="I1" s="2"/>
      <c r="J1" s="2"/>
      <c r="K1" s="2"/>
      <c r="L1" s="2"/>
      <c r="M1" s="2"/>
      <c r="N1" s="2"/>
      <c r="O1" s="2"/>
      <c r="P1" s="2"/>
      <c r="Q1" s="2"/>
    </row>
    <row r="2" spans="1:17" ht="15.75" customHeight="1" x14ac:dyDescent="0.2">
      <c r="A2" s="112" t="str">
        <f>'Ribbon Inputs'!A6</f>
        <v>1st (blue)</v>
      </c>
      <c r="B2" s="30">
        <f>'Ribbon Inputs'!E6</f>
        <v>175</v>
      </c>
      <c r="C2" s="2"/>
      <c r="D2" s="2"/>
      <c r="E2" s="2"/>
      <c r="F2" s="2"/>
      <c r="G2" s="2"/>
      <c r="H2" s="2"/>
      <c r="I2" s="2"/>
      <c r="J2" s="2"/>
      <c r="K2" s="2"/>
      <c r="L2" s="2"/>
      <c r="M2" s="2"/>
      <c r="N2" s="2"/>
      <c r="O2" s="2"/>
      <c r="P2" s="2"/>
      <c r="Q2" s="2"/>
    </row>
    <row r="3" spans="1:17" ht="15.75" customHeight="1" x14ac:dyDescent="0.2">
      <c r="A3" s="112" t="str">
        <f>'Ribbon Inputs'!A7</f>
        <v>2nd (red)</v>
      </c>
      <c r="B3" s="30">
        <f>'Ribbon Inputs'!E7</f>
        <v>175</v>
      </c>
      <c r="C3" s="2"/>
      <c r="D3" s="2"/>
      <c r="E3" s="2"/>
      <c r="F3" s="2"/>
      <c r="G3" s="2"/>
      <c r="H3" s="2"/>
      <c r="I3" s="2"/>
      <c r="J3" s="2"/>
      <c r="K3" s="2"/>
      <c r="L3" s="2"/>
      <c r="M3" s="2"/>
      <c r="N3" s="2"/>
      <c r="O3" s="2"/>
      <c r="P3" s="2"/>
      <c r="Q3" s="2"/>
    </row>
    <row r="4" spans="1:17" ht="15.75" customHeight="1" x14ac:dyDescent="0.2">
      <c r="A4" s="112" t="str">
        <f>'Ribbon Inputs'!A8</f>
        <v>3rd (white)</v>
      </c>
      <c r="B4" s="30">
        <f>'Ribbon Inputs'!E8</f>
        <v>175</v>
      </c>
      <c r="C4" s="2"/>
      <c r="D4" s="2"/>
      <c r="E4" s="2"/>
      <c r="F4" s="2"/>
      <c r="G4" s="2"/>
      <c r="H4" s="2"/>
      <c r="I4" s="2"/>
      <c r="J4" s="2"/>
      <c r="K4" s="2"/>
      <c r="L4" s="2"/>
      <c r="M4" s="2"/>
      <c r="N4" s="2"/>
      <c r="O4" s="2"/>
      <c r="P4" s="2"/>
      <c r="Q4" s="2"/>
    </row>
    <row r="5" spans="1:17" ht="15.75" customHeight="1" x14ac:dyDescent="0.2">
      <c r="A5" s="112" t="str">
        <f>'Ribbon Inputs'!A9</f>
        <v>4th (pink)</v>
      </c>
      <c r="B5" s="30">
        <f>'Ribbon Inputs'!E9</f>
        <v>175</v>
      </c>
      <c r="C5" s="2"/>
      <c r="D5" s="2"/>
      <c r="E5" s="2"/>
      <c r="F5" s="2"/>
      <c r="G5" s="2"/>
      <c r="H5" s="2"/>
      <c r="I5" s="2"/>
      <c r="J5" s="2"/>
      <c r="K5" s="2"/>
      <c r="L5" s="2"/>
      <c r="M5" s="2"/>
      <c r="N5" s="2"/>
      <c r="O5" s="2"/>
      <c r="P5" s="2"/>
      <c r="Q5" s="2"/>
    </row>
    <row r="6" spans="1:17" ht="15.75" customHeight="1" x14ac:dyDescent="0.2">
      <c r="A6" s="112" t="str">
        <f>'Ribbon Inputs'!A10</f>
        <v>5th (yellow)</v>
      </c>
      <c r="B6" s="30">
        <f>'Ribbon Inputs'!E10</f>
        <v>175</v>
      </c>
      <c r="C6" s="2"/>
      <c r="D6" s="2"/>
      <c r="E6" s="2"/>
      <c r="F6" s="2"/>
      <c r="G6" s="2"/>
      <c r="H6" s="2"/>
      <c r="I6" s="2"/>
      <c r="J6" s="2"/>
      <c r="K6" s="2"/>
      <c r="L6" s="2"/>
      <c r="M6" s="2"/>
      <c r="N6" s="2"/>
      <c r="O6" s="2"/>
      <c r="P6" s="2"/>
      <c r="Q6" s="2"/>
    </row>
    <row r="7" spans="1:17" ht="15.75" customHeight="1" x14ac:dyDescent="0.2">
      <c r="A7" s="112" t="str">
        <f>'Ribbon Inputs'!A11</f>
        <v>6th (green)</v>
      </c>
      <c r="B7" s="30">
        <f>'Ribbon Inputs'!E11</f>
        <v>175</v>
      </c>
      <c r="C7" s="2"/>
      <c r="D7" s="2"/>
      <c r="E7" s="2"/>
      <c r="F7" s="2"/>
      <c r="G7" s="2"/>
      <c r="H7" s="2"/>
      <c r="I7" s="2"/>
      <c r="J7" s="2"/>
      <c r="K7" s="2"/>
      <c r="L7" s="2"/>
      <c r="M7" s="2"/>
      <c r="N7" s="2"/>
      <c r="O7" s="2"/>
      <c r="P7" s="2"/>
      <c r="Q7" s="2"/>
    </row>
    <row r="8" spans="1:17" ht="15.75" customHeight="1" x14ac:dyDescent="0.2">
      <c r="A8" s="112" t="str">
        <f>'Ribbon Inputs'!H6</f>
        <v>Heat Winner (turquoise)</v>
      </c>
      <c r="B8" s="30">
        <f>'Ribbon Inputs'!J6</f>
        <v>210</v>
      </c>
      <c r="C8" s="2"/>
      <c r="D8" s="2"/>
      <c r="E8" s="2"/>
      <c r="F8" s="2"/>
      <c r="G8" s="2"/>
      <c r="H8" s="2"/>
      <c r="I8" s="2"/>
      <c r="J8" s="2"/>
      <c r="K8" s="2"/>
      <c r="L8" s="2"/>
      <c r="M8" s="2"/>
      <c r="N8" s="2"/>
      <c r="O8" s="2"/>
      <c r="P8" s="2"/>
      <c r="Q8" s="2"/>
    </row>
    <row r="9" spans="1:17" ht="15.75" customHeight="1" x14ac:dyDescent="0.2">
      <c r="A9" s="112" t="str">
        <f>'Ribbon Inputs'!H7</f>
        <v>Personal Best (stripe)</v>
      </c>
      <c r="B9" s="30">
        <f>'Ribbon Inputs'!J7</f>
        <v>1.4</v>
      </c>
      <c r="C9" s="2"/>
      <c r="D9" s="2"/>
      <c r="E9" s="2"/>
      <c r="F9" s="2"/>
      <c r="G9" s="2"/>
      <c r="H9" s="2"/>
      <c r="I9" s="2"/>
      <c r="J9" s="2"/>
      <c r="K9" s="2"/>
      <c r="L9" s="2"/>
      <c r="M9" s="2"/>
      <c r="N9" s="2"/>
      <c r="O9" s="2"/>
      <c r="P9" s="2"/>
      <c r="Q9" s="2"/>
    </row>
    <row r="10" spans="1:17" ht="15.75" customHeight="1" x14ac:dyDescent="0.2">
      <c r="A10" s="112" t="str">
        <f>'Ribbon Inputs'!H8</f>
        <v>Participant (purple)</v>
      </c>
      <c r="B10" s="30">
        <f>'Ribbon Inputs'!J8</f>
        <v>50</v>
      </c>
      <c r="C10" s="2"/>
      <c r="D10" s="2"/>
      <c r="E10" s="2"/>
      <c r="F10" s="2"/>
      <c r="G10" s="2"/>
      <c r="H10" s="2"/>
      <c r="I10" s="2"/>
      <c r="J10" s="2"/>
      <c r="K10" s="2"/>
      <c r="L10" s="2"/>
      <c r="M10" s="2"/>
      <c r="N10" s="2"/>
      <c r="O10" s="2"/>
      <c r="P10" s="2"/>
      <c r="Q10" s="2"/>
    </row>
    <row r="11" spans="1:17" ht="15.75" customHeight="1" x14ac:dyDescent="0.2">
      <c r="A11" s="2"/>
      <c r="B11" s="2"/>
      <c r="C11" s="2"/>
      <c r="D11" s="2"/>
      <c r="E11" s="2"/>
      <c r="F11" s="2"/>
      <c r="G11" s="2"/>
      <c r="H11" s="2"/>
      <c r="I11" s="2"/>
      <c r="J11" s="2"/>
      <c r="K11" s="2"/>
      <c r="L11" s="2"/>
      <c r="M11" s="2"/>
      <c r="N11" s="2"/>
      <c r="O11" s="2"/>
      <c r="P11" s="2"/>
      <c r="Q11" s="2"/>
    </row>
    <row r="12" spans="1:17" ht="15.75" customHeight="1" x14ac:dyDescent="0.2">
      <c r="A12" s="2"/>
      <c r="B12" s="2"/>
      <c r="C12" s="2"/>
      <c r="D12" s="2"/>
      <c r="E12" s="2"/>
      <c r="F12" s="2"/>
      <c r="G12" s="2"/>
      <c r="H12" s="2"/>
      <c r="I12" s="2"/>
      <c r="J12" s="2"/>
      <c r="K12" s="2"/>
      <c r="L12" s="2"/>
      <c r="M12" s="2"/>
      <c r="N12" s="2"/>
      <c r="O12" s="2"/>
      <c r="P12" s="2"/>
      <c r="Q12" s="2"/>
    </row>
    <row r="13" spans="1:17" ht="15.75" customHeight="1" x14ac:dyDescent="0.2">
      <c r="A13" s="2"/>
      <c r="B13" s="113" t="str">
        <f>'Ribbon Inputs'!B15</f>
        <v>ACC</v>
      </c>
      <c r="C13" s="113" t="str">
        <f>'Ribbon Inputs'!C15</f>
        <v>BCCC</v>
      </c>
      <c r="D13" s="113" t="str">
        <f>'Ribbon Inputs'!D15</f>
        <v>BCW</v>
      </c>
      <c r="E13" s="113" t="str">
        <f>'Ribbon Inputs'!E15</f>
        <v>LH</v>
      </c>
      <c r="F13" s="113" t="str">
        <f>'Ribbon Inputs'!F15</f>
        <v>LP</v>
      </c>
      <c r="G13" s="113" t="str">
        <f>'Ribbon Inputs'!G15</f>
        <v>LW</v>
      </c>
      <c r="H13" s="113" t="str">
        <f>'Ribbon Inputs'!H15</f>
        <v>LC</v>
      </c>
      <c r="I13" s="113" t="str">
        <f>'Ribbon Inputs'!I15</f>
        <v>RP</v>
      </c>
      <c r="J13" s="113" t="str">
        <f>'Ribbon Inputs'!J15</f>
        <v>RW</v>
      </c>
      <c r="K13" s="113" t="str">
        <f>'Ribbon Inputs'!K15</f>
        <v>WW</v>
      </c>
      <c r="L13" s="113" t="str">
        <f>'Ribbon Inputs'!L15</f>
        <v>SPARE</v>
      </c>
      <c r="M13" s="2"/>
      <c r="N13" s="2"/>
      <c r="O13" s="2"/>
      <c r="P13" s="2"/>
      <c r="Q13" s="2"/>
    </row>
    <row r="14" spans="1:17" ht="15.75" customHeight="1" x14ac:dyDescent="0.2">
      <c r="A14" s="38" t="str">
        <f>'Ribbon Inputs'!A16</f>
        <v>Swimmer Count Estimate</v>
      </c>
      <c r="B14" s="30">
        <f>'Ribbon Inputs'!B16</f>
        <v>225</v>
      </c>
      <c r="C14" s="30">
        <f>'Ribbon Inputs'!C16</f>
        <v>100</v>
      </c>
      <c r="D14" s="30">
        <f>'Ribbon Inputs'!D16</f>
        <v>170</v>
      </c>
      <c r="E14" s="30">
        <f>'Ribbon Inputs'!E16</f>
        <v>150</v>
      </c>
      <c r="F14" s="30">
        <f>'Ribbon Inputs'!F16</f>
        <v>170</v>
      </c>
      <c r="G14" s="30">
        <f>'Ribbon Inputs'!G16</f>
        <v>150</v>
      </c>
      <c r="H14" s="30">
        <f>'Ribbon Inputs'!H16</f>
        <v>200</v>
      </c>
      <c r="I14" s="30">
        <f>'Ribbon Inputs'!I16</f>
        <v>200</v>
      </c>
      <c r="J14" s="30">
        <f>'Ribbon Inputs'!J16</f>
        <v>255</v>
      </c>
      <c r="K14" s="30">
        <f>'Ribbon Inputs'!K16</f>
        <v>275</v>
      </c>
      <c r="L14" s="30">
        <f>'Ribbon Inputs'!L16</f>
        <v>250</v>
      </c>
      <c r="M14" s="2"/>
      <c r="N14" s="2"/>
      <c r="O14" s="2"/>
      <c r="P14" s="2"/>
      <c r="Q14" s="2"/>
    </row>
    <row r="15" spans="1:17" ht="15.75" customHeight="1" x14ac:dyDescent="0.2">
      <c r="A15" s="38" t="s">
        <v>38</v>
      </c>
      <c r="B15" s="30">
        <f>'Ribbon Inputs'!B17</f>
        <v>1</v>
      </c>
      <c r="C15" s="30">
        <f>'Ribbon Inputs'!C17</f>
        <v>1</v>
      </c>
      <c r="D15" s="30">
        <f>'Ribbon Inputs'!D17</f>
        <v>1</v>
      </c>
      <c r="E15" s="30">
        <f>'Ribbon Inputs'!E17</f>
        <v>1</v>
      </c>
      <c r="F15" s="30">
        <f>'Ribbon Inputs'!F17</f>
        <v>1</v>
      </c>
      <c r="G15" s="30">
        <f>'Ribbon Inputs'!G17</f>
        <v>1</v>
      </c>
      <c r="H15" s="30">
        <f>'Ribbon Inputs'!H17</f>
        <v>1</v>
      </c>
      <c r="I15" s="30">
        <f>'Ribbon Inputs'!I17</f>
        <v>1</v>
      </c>
      <c r="J15" s="30">
        <f>'Ribbon Inputs'!J17</f>
        <v>1.3</v>
      </c>
      <c r="K15" s="30">
        <f>'Ribbon Inputs'!K17</f>
        <v>1.4</v>
      </c>
      <c r="L15" s="30">
        <f>'Ribbon Inputs'!L17</f>
        <v>1</v>
      </c>
      <c r="M15" s="2"/>
      <c r="N15" s="2"/>
      <c r="O15" s="2"/>
      <c r="P15" s="2"/>
      <c r="Q15" s="2"/>
    </row>
    <row r="16" spans="1:17" ht="15.75" customHeight="1" x14ac:dyDescent="0.2">
      <c r="A16" s="38" t="str">
        <f>'Ribbon Inputs'!A18</f>
        <v>Ribbons Returned 2019</v>
      </c>
      <c r="B16" s="2"/>
      <c r="C16" s="2"/>
      <c r="D16" s="2"/>
      <c r="E16" s="2"/>
      <c r="F16" s="2"/>
      <c r="G16" s="2"/>
      <c r="H16" s="2"/>
      <c r="I16" s="2"/>
      <c r="J16" s="2"/>
      <c r="K16" s="2"/>
      <c r="L16" s="2"/>
      <c r="M16" s="2"/>
      <c r="N16" s="2"/>
      <c r="O16" s="2"/>
      <c r="P16" s="2"/>
      <c r="Q16" s="2"/>
    </row>
    <row r="17" spans="1:17" ht="15.75" customHeight="1" x14ac:dyDescent="0.2">
      <c r="A17" s="112" t="str">
        <f>'Ribbon Inputs'!A19</f>
        <v>1st (blue)</v>
      </c>
      <c r="B17" s="30">
        <f>'Ribbon Inputs'!B19</f>
        <v>515</v>
      </c>
      <c r="C17" s="30">
        <f>'Ribbon Inputs'!C19</f>
        <v>475</v>
      </c>
      <c r="D17" s="30">
        <f>'Ribbon Inputs'!D19</f>
        <v>275</v>
      </c>
      <c r="E17" s="30">
        <f>'Ribbon Inputs'!E19</f>
        <v>407</v>
      </c>
      <c r="F17" s="30">
        <f>'Ribbon Inputs'!F19</f>
        <v>336</v>
      </c>
      <c r="G17" s="30">
        <f>'Ribbon Inputs'!G19</f>
        <v>320</v>
      </c>
      <c r="H17" s="30">
        <f>'Ribbon Inputs'!H19</f>
        <v>225</v>
      </c>
      <c r="I17" s="30">
        <f>'Ribbon Inputs'!I19</f>
        <v>550</v>
      </c>
      <c r="J17" s="30">
        <f>'Ribbon Inputs'!J19</f>
        <v>368</v>
      </c>
      <c r="K17" s="30">
        <f>'Ribbon Inputs'!K19</f>
        <v>138</v>
      </c>
      <c r="L17" s="30">
        <f>'Ribbon Inputs'!L19</f>
        <v>0</v>
      </c>
      <c r="M17" s="2"/>
      <c r="N17" s="2"/>
      <c r="O17" s="2"/>
      <c r="P17" s="2"/>
      <c r="Q17" s="2"/>
    </row>
    <row r="18" spans="1:17" ht="15.75" customHeight="1" x14ac:dyDescent="0.2">
      <c r="A18" s="112" t="str">
        <f>'Ribbon Inputs'!A20</f>
        <v>2nd (red)</v>
      </c>
      <c r="B18" s="30">
        <f>'Ribbon Inputs'!B20</f>
        <v>441</v>
      </c>
      <c r="C18" s="30">
        <f>'Ribbon Inputs'!C20</f>
        <v>385</v>
      </c>
      <c r="D18" s="30">
        <f>'Ribbon Inputs'!D20</f>
        <v>400</v>
      </c>
      <c r="E18" s="30">
        <f>'Ribbon Inputs'!E20</f>
        <v>506</v>
      </c>
      <c r="F18" s="30">
        <f>'Ribbon Inputs'!F20</f>
        <v>291</v>
      </c>
      <c r="G18" s="30">
        <f>'Ribbon Inputs'!G20</f>
        <v>383</v>
      </c>
      <c r="H18" s="30">
        <f>'Ribbon Inputs'!H20</f>
        <v>300</v>
      </c>
      <c r="I18" s="30">
        <f>'Ribbon Inputs'!I20</f>
        <v>600</v>
      </c>
      <c r="J18" s="30">
        <f>'Ribbon Inputs'!J20</f>
        <v>407</v>
      </c>
      <c r="K18" s="30">
        <f>'Ribbon Inputs'!K20</f>
        <v>230</v>
      </c>
      <c r="L18" s="30">
        <f>'Ribbon Inputs'!L20</f>
        <v>0</v>
      </c>
      <c r="M18" s="2"/>
      <c r="N18" s="2"/>
      <c r="O18" s="2"/>
      <c r="P18" s="2"/>
      <c r="Q18" s="2"/>
    </row>
    <row r="19" spans="1:17" ht="15.75" customHeight="1" x14ac:dyDescent="0.2">
      <c r="A19" s="112" t="str">
        <f>'Ribbon Inputs'!A21</f>
        <v>3rd (white)</v>
      </c>
      <c r="B19" s="30">
        <f>'Ribbon Inputs'!B21</f>
        <v>503</v>
      </c>
      <c r="C19" s="30">
        <f>'Ribbon Inputs'!C21</f>
        <v>490</v>
      </c>
      <c r="D19" s="30">
        <f>'Ribbon Inputs'!D21</f>
        <v>450</v>
      </c>
      <c r="E19" s="30">
        <f>'Ribbon Inputs'!E21</f>
        <v>426</v>
      </c>
      <c r="F19" s="30">
        <f>'Ribbon Inputs'!F21</f>
        <v>375</v>
      </c>
      <c r="G19" s="30">
        <f>'Ribbon Inputs'!G21</f>
        <v>378</v>
      </c>
      <c r="H19" s="30">
        <f>'Ribbon Inputs'!H21</f>
        <v>325</v>
      </c>
      <c r="I19" s="30">
        <f>'Ribbon Inputs'!I21</f>
        <v>600</v>
      </c>
      <c r="J19" s="30">
        <f>'Ribbon Inputs'!J21</f>
        <v>443</v>
      </c>
      <c r="K19" s="30">
        <f>'Ribbon Inputs'!K21</f>
        <v>467</v>
      </c>
      <c r="L19" s="30">
        <f>'Ribbon Inputs'!L21</f>
        <v>0</v>
      </c>
      <c r="M19" s="2"/>
      <c r="N19" s="2"/>
      <c r="O19" s="2"/>
      <c r="P19" s="2"/>
      <c r="Q19" s="2"/>
    </row>
    <row r="20" spans="1:17" ht="15.75" customHeight="1" x14ac:dyDescent="0.2">
      <c r="A20" s="112" t="str">
        <f>'Ribbon Inputs'!A22</f>
        <v>4th (pink)</v>
      </c>
      <c r="B20" s="30">
        <f>'Ribbon Inputs'!B22</f>
        <v>577</v>
      </c>
      <c r="C20" s="30">
        <f>'Ribbon Inputs'!C22</f>
        <v>475</v>
      </c>
      <c r="D20" s="30">
        <f>'Ribbon Inputs'!D22</f>
        <v>500</v>
      </c>
      <c r="E20" s="30">
        <f>'Ribbon Inputs'!E22</f>
        <v>576</v>
      </c>
      <c r="F20" s="30">
        <f>'Ribbon Inputs'!F22</f>
        <v>337</v>
      </c>
      <c r="G20" s="30">
        <f>'Ribbon Inputs'!G22</f>
        <v>383</v>
      </c>
      <c r="H20" s="30">
        <f>'Ribbon Inputs'!H22</f>
        <v>325</v>
      </c>
      <c r="I20" s="30">
        <f>'Ribbon Inputs'!I22</f>
        <v>650</v>
      </c>
      <c r="J20" s="30">
        <f>'Ribbon Inputs'!J22</f>
        <v>441</v>
      </c>
      <c r="K20" s="30">
        <f>'Ribbon Inputs'!K22</f>
        <v>419</v>
      </c>
      <c r="L20" s="30">
        <f>'Ribbon Inputs'!L22</f>
        <v>0</v>
      </c>
      <c r="M20" s="2"/>
      <c r="N20" s="2"/>
      <c r="O20" s="2"/>
      <c r="P20" s="2"/>
      <c r="Q20" s="2"/>
    </row>
    <row r="21" spans="1:17" ht="15.75" customHeight="1" x14ac:dyDescent="0.2">
      <c r="A21" s="112" t="str">
        <f>'Ribbon Inputs'!A23</f>
        <v>5th (yellow)</v>
      </c>
      <c r="B21" s="30">
        <f>'Ribbon Inputs'!B23</f>
        <v>880</v>
      </c>
      <c r="C21" s="30">
        <f>'Ribbon Inputs'!C23</f>
        <v>525</v>
      </c>
      <c r="D21" s="30">
        <f>'Ribbon Inputs'!D23</f>
        <v>500</v>
      </c>
      <c r="E21" s="30">
        <f>'Ribbon Inputs'!E23</f>
        <v>585</v>
      </c>
      <c r="F21" s="30">
        <f>'Ribbon Inputs'!F23</f>
        <v>403</v>
      </c>
      <c r="G21" s="30">
        <f>'Ribbon Inputs'!G23</f>
        <v>407</v>
      </c>
      <c r="H21" s="30">
        <f>'Ribbon Inputs'!H23</f>
        <v>325</v>
      </c>
      <c r="I21" s="30">
        <f>'Ribbon Inputs'!I23</f>
        <v>775</v>
      </c>
      <c r="J21" s="30">
        <f>'Ribbon Inputs'!J23</f>
        <v>609</v>
      </c>
      <c r="K21" s="30">
        <f>'Ribbon Inputs'!K23</f>
        <v>692</v>
      </c>
      <c r="L21" s="30">
        <f>'Ribbon Inputs'!L23</f>
        <v>0</v>
      </c>
      <c r="M21" s="2"/>
      <c r="N21" s="2"/>
      <c r="O21" s="2"/>
      <c r="P21" s="2"/>
      <c r="Q21" s="2"/>
    </row>
    <row r="22" spans="1:17" ht="15.75" customHeight="1" x14ac:dyDescent="0.2">
      <c r="A22" s="112" t="str">
        <f>'Ribbon Inputs'!A24</f>
        <v>6th (green)</v>
      </c>
      <c r="B22" s="30">
        <f>'Ribbon Inputs'!B24</f>
        <v>1073</v>
      </c>
      <c r="C22" s="30">
        <f>'Ribbon Inputs'!C24</f>
        <v>645</v>
      </c>
      <c r="D22" s="30">
        <f>'Ribbon Inputs'!D24</f>
        <v>575</v>
      </c>
      <c r="E22" s="30">
        <f>'Ribbon Inputs'!E24</f>
        <v>600</v>
      </c>
      <c r="F22" s="30">
        <f>'Ribbon Inputs'!F24</f>
        <v>508</v>
      </c>
      <c r="G22" s="30">
        <f>'Ribbon Inputs'!G24</f>
        <v>423</v>
      </c>
      <c r="H22" s="30">
        <f>'Ribbon Inputs'!H24</f>
        <v>425</v>
      </c>
      <c r="I22" s="30">
        <f>'Ribbon Inputs'!I24</f>
        <v>725</v>
      </c>
      <c r="J22" s="30">
        <f>'Ribbon Inputs'!J24</f>
        <v>516</v>
      </c>
      <c r="K22" s="30">
        <f>'Ribbon Inputs'!K24</f>
        <v>810</v>
      </c>
      <c r="L22" s="30">
        <f>'Ribbon Inputs'!L24</f>
        <v>0</v>
      </c>
      <c r="M22" s="2"/>
      <c r="N22" s="2"/>
      <c r="O22" s="2"/>
      <c r="P22" s="2"/>
      <c r="Q22" s="2"/>
    </row>
    <row r="23" spans="1:17" ht="15.75" customHeight="1" x14ac:dyDescent="0.2">
      <c r="A23" s="112" t="str">
        <f>'Ribbon Inputs'!A25</f>
        <v>Heat Winner (turquoise)</v>
      </c>
      <c r="B23" s="30">
        <f>'Ribbon Inputs'!B25</f>
        <v>909</v>
      </c>
      <c r="C23" s="30">
        <f>'Ribbon Inputs'!C25</f>
        <v>565</v>
      </c>
      <c r="D23" s="30">
        <f>'Ribbon Inputs'!D25</f>
        <v>850</v>
      </c>
      <c r="E23" s="30">
        <f>'Ribbon Inputs'!E25</f>
        <v>175</v>
      </c>
      <c r="F23" s="30">
        <f>'Ribbon Inputs'!F25</f>
        <v>435</v>
      </c>
      <c r="G23" s="30">
        <f>'Ribbon Inputs'!G25</f>
        <v>392</v>
      </c>
      <c r="H23" s="30">
        <f>'Ribbon Inputs'!H25</f>
        <v>125</v>
      </c>
      <c r="I23" s="30">
        <f>'Ribbon Inputs'!I25</f>
        <v>225</v>
      </c>
      <c r="J23" s="30">
        <f>'Ribbon Inputs'!J25</f>
        <v>313</v>
      </c>
      <c r="K23" s="30">
        <f>'Ribbon Inputs'!K25</f>
        <v>155</v>
      </c>
      <c r="L23" s="30">
        <f>'Ribbon Inputs'!L25</f>
        <v>0</v>
      </c>
      <c r="M23" s="2"/>
      <c r="N23" s="2"/>
      <c r="O23" s="2"/>
      <c r="P23" s="2"/>
      <c r="Q23" s="2"/>
    </row>
    <row r="24" spans="1:17" ht="15.75" customHeight="1" x14ac:dyDescent="0.2">
      <c r="A24" s="112" t="str">
        <f>'Ribbon Inputs'!A26</f>
        <v>Personal Best (stripe)</v>
      </c>
      <c r="B24" s="30">
        <f>'Ribbon Inputs'!B26</f>
        <v>1680</v>
      </c>
      <c r="C24" s="30">
        <f>'Ribbon Inputs'!C26</f>
        <v>375</v>
      </c>
      <c r="D24" s="30">
        <f>'Ribbon Inputs'!D26</f>
        <v>575</v>
      </c>
      <c r="E24" s="30">
        <f>'Ribbon Inputs'!E26</f>
        <v>782</v>
      </c>
      <c r="F24" s="30">
        <f>'Ribbon Inputs'!F26</f>
        <v>659</v>
      </c>
      <c r="G24" s="30">
        <f>'Ribbon Inputs'!G26</f>
        <v>401</v>
      </c>
      <c r="H24" s="30">
        <f>'Ribbon Inputs'!H26</f>
        <v>1005</v>
      </c>
      <c r="I24" s="30">
        <f>'Ribbon Inputs'!I26</f>
        <v>1250</v>
      </c>
      <c r="J24" s="30">
        <f>'Ribbon Inputs'!J26</f>
        <v>1035</v>
      </c>
      <c r="K24" s="30">
        <f>'Ribbon Inputs'!K26</f>
        <v>1025</v>
      </c>
      <c r="L24" s="30">
        <f>'Ribbon Inputs'!L26</f>
        <v>0</v>
      </c>
      <c r="M24" s="2"/>
      <c r="N24" s="2"/>
      <c r="O24" s="2"/>
      <c r="P24" s="2"/>
      <c r="Q24" s="2"/>
    </row>
    <row r="25" spans="1:17" ht="15.75" customHeight="1" x14ac:dyDescent="0.2">
      <c r="A25" s="112" t="str">
        <f>'Ribbon Inputs'!A27</f>
        <v>Participant (purple)</v>
      </c>
      <c r="B25" s="30">
        <f>'Ribbon Inputs'!B27</f>
        <v>458</v>
      </c>
      <c r="C25" s="30">
        <f>'Ribbon Inputs'!C27</f>
        <v>315</v>
      </c>
      <c r="D25" s="30">
        <f>'Ribbon Inputs'!D27</f>
        <v>250</v>
      </c>
      <c r="E25" s="30">
        <f>'Ribbon Inputs'!E27</f>
        <v>455</v>
      </c>
      <c r="F25" s="30">
        <f>'Ribbon Inputs'!F27</f>
        <v>266</v>
      </c>
      <c r="G25" s="30">
        <f>'Ribbon Inputs'!G27</f>
        <v>161</v>
      </c>
      <c r="H25" s="30">
        <f>'Ribbon Inputs'!H27</f>
        <v>275</v>
      </c>
      <c r="I25" s="30">
        <f>'Ribbon Inputs'!I27</f>
        <v>400</v>
      </c>
      <c r="J25" s="30">
        <f>'Ribbon Inputs'!J27</f>
        <v>200</v>
      </c>
      <c r="K25" s="30">
        <f>'Ribbon Inputs'!K27</f>
        <v>363</v>
      </c>
      <c r="L25" s="30">
        <f>'Ribbon Inputs'!L27</f>
        <v>0</v>
      </c>
      <c r="M25" s="2"/>
      <c r="N25" s="2"/>
      <c r="O25" s="2"/>
      <c r="P25" s="2"/>
      <c r="Q25" s="2"/>
    </row>
    <row r="26" spans="1:17" ht="15.75" customHeight="1" x14ac:dyDescent="0.2">
      <c r="A26" s="38" t="str">
        <f>'Ribbon Inputs'!A28</f>
        <v>Meet Info for 2020</v>
      </c>
      <c r="B26" s="2"/>
      <c r="C26" s="2"/>
      <c r="D26" s="2"/>
      <c r="E26" s="2"/>
      <c r="F26" s="2"/>
      <c r="G26" s="2"/>
      <c r="H26" s="2"/>
      <c r="I26" s="2"/>
      <c r="J26" s="2"/>
      <c r="K26" s="2"/>
      <c r="L26" s="2"/>
      <c r="M26" s="2"/>
      <c r="N26" s="2"/>
      <c r="O26" s="2"/>
      <c r="P26" s="2"/>
      <c r="Q26" s="2"/>
    </row>
    <row r="27" spans="1:17" ht="15.75" customHeight="1" x14ac:dyDescent="0.2">
      <c r="A27" s="112" t="str">
        <f>'Ribbon Inputs'!A29</f>
        <v>Spare Set Buffer</v>
      </c>
      <c r="B27" s="30">
        <f>'Ribbon Inputs'!B29</f>
        <v>0</v>
      </c>
      <c r="C27" s="30">
        <f>'Ribbon Inputs'!C29</f>
        <v>0</v>
      </c>
      <c r="D27" s="30">
        <f>'Ribbon Inputs'!D29</f>
        <v>0</v>
      </c>
      <c r="E27" s="30">
        <f>'Ribbon Inputs'!E29</f>
        <v>0</v>
      </c>
      <c r="F27" s="30">
        <f>'Ribbon Inputs'!F29</f>
        <v>0</v>
      </c>
      <c r="G27" s="30">
        <f>'Ribbon Inputs'!G29</f>
        <v>0</v>
      </c>
      <c r="H27" s="30">
        <f>'Ribbon Inputs'!H29</f>
        <v>0</v>
      </c>
      <c r="I27" s="30">
        <f>'Ribbon Inputs'!I29</f>
        <v>0</v>
      </c>
      <c r="J27" s="30">
        <f>'Ribbon Inputs'!J29</f>
        <v>0</v>
      </c>
      <c r="K27" s="30">
        <f>'Ribbon Inputs'!K29</f>
        <v>0</v>
      </c>
      <c r="L27" s="30">
        <f>'Ribbon Inputs'!L29</f>
        <v>2</v>
      </c>
      <c r="M27" s="2"/>
      <c r="N27" s="2"/>
      <c r="O27" s="2"/>
      <c r="P27" s="2"/>
      <c r="Q27" s="2"/>
    </row>
    <row r="28" spans="1:17" ht="15.75" customHeight="1" x14ac:dyDescent="0.2">
      <c r="A28" s="112" t="str">
        <f>'Ribbon Inputs'!A30</f>
        <v>PB for NT</v>
      </c>
      <c r="B28" s="30">
        <f>'Ribbon Inputs'!B30</f>
        <v>1</v>
      </c>
      <c r="C28" s="30">
        <f>'Ribbon Inputs'!C30</f>
        <v>1</v>
      </c>
      <c r="D28" s="30">
        <f>'Ribbon Inputs'!D30</f>
        <v>1</v>
      </c>
      <c r="E28" s="30">
        <f>'Ribbon Inputs'!E30</f>
        <v>1</v>
      </c>
      <c r="F28" s="30">
        <f>'Ribbon Inputs'!F30</f>
        <v>1</v>
      </c>
      <c r="G28" s="30">
        <f>'Ribbon Inputs'!G30</f>
        <v>0</v>
      </c>
      <c r="H28" s="30">
        <f>'Ribbon Inputs'!H30</f>
        <v>1</v>
      </c>
      <c r="I28" s="30">
        <f>'Ribbon Inputs'!I30</f>
        <v>1</v>
      </c>
      <c r="J28" s="30">
        <f>'Ribbon Inputs'!J30</f>
        <v>1</v>
      </c>
      <c r="K28" s="30">
        <f>'Ribbon Inputs'!K30</f>
        <v>1</v>
      </c>
      <c r="L28" s="30">
        <f>'Ribbon Inputs'!L30</f>
        <v>1</v>
      </c>
      <c r="M28" s="2"/>
      <c r="N28" s="2"/>
      <c r="O28" s="2"/>
      <c r="P28" s="2"/>
      <c r="Q28" s="2"/>
    </row>
    <row r="29" spans="1:17" ht="15.75" customHeight="1" x14ac:dyDescent="0.2">
      <c r="A29" s="112" t="str">
        <f>'Ribbon Inputs'!A31</f>
        <v>Intrasquad Place Ribbons</v>
      </c>
      <c r="B29" s="30">
        <f>'Ribbon Inputs'!B31</f>
        <v>0</v>
      </c>
      <c r="C29" s="30">
        <f>'Ribbon Inputs'!C31</f>
        <v>0</v>
      </c>
      <c r="D29" s="30">
        <f>'Ribbon Inputs'!D31</f>
        <v>1</v>
      </c>
      <c r="E29" s="30">
        <f>'Ribbon Inputs'!E31</f>
        <v>0</v>
      </c>
      <c r="F29" s="30">
        <f>'Ribbon Inputs'!F31</f>
        <v>0</v>
      </c>
      <c r="G29" s="30">
        <f>'Ribbon Inputs'!G31</f>
        <v>0</v>
      </c>
      <c r="H29" s="30">
        <f>'Ribbon Inputs'!H31</f>
        <v>0</v>
      </c>
      <c r="I29" s="30">
        <f>'Ribbon Inputs'!I31</f>
        <v>1</v>
      </c>
      <c r="J29" s="30">
        <f>'Ribbon Inputs'!J31</f>
        <v>0</v>
      </c>
      <c r="K29" s="30">
        <f>'Ribbon Inputs'!K31</f>
        <v>1</v>
      </c>
      <c r="L29" s="30">
        <f>'Ribbon Inputs'!L31</f>
        <v>0</v>
      </c>
      <c r="M29" s="2"/>
      <c r="N29" s="2"/>
      <c r="O29" s="2"/>
      <c r="P29" s="2"/>
      <c r="Q29" s="2"/>
    </row>
    <row r="30" spans="1:17" ht="15.75" customHeight="1" x14ac:dyDescent="0.2">
      <c r="A30" s="112" t="str">
        <f>'Ribbon Inputs'!A32</f>
        <v>Intrasquad Heat Ribbons</v>
      </c>
      <c r="B30" s="30">
        <f>'Ribbon Inputs'!B32</f>
        <v>0</v>
      </c>
      <c r="C30" s="30">
        <f>'Ribbon Inputs'!C32</f>
        <v>0</v>
      </c>
      <c r="D30" s="30">
        <f>'Ribbon Inputs'!D32</f>
        <v>1</v>
      </c>
      <c r="E30" s="30">
        <f>'Ribbon Inputs'!E32</f>
        <v>1</v>
      </c>
      <c r="F30" s="30">
        <f>'Ribbon Inputs'!F32</f>
        <v>0</v>
      </c>
      <c r="G30" s="30">
        <f>'Ribbon Inputs'!G32</f>
        <v>0</v>
      </c>
      <c r="H30" s="30">
        <f>'Ribbon Inputs'!H32</f>
        <v>0</v>
      </c>
      <c r="I30" s="30">
        <f>'Ribbon Inputs'!I32</f>
        <v>1</v>
      </c>
      <c r="J30" s="30">
        <f>'Ribbon Inputs'!J32</f>
        <v>0</v>
      </c>
      <c r="K30" s="30">
        <f>'Ribbon Inputs'!K32</f>
        <v>1</v>
      </c>
      <c r="L30" s="30">
        <f>'Ribbon Inputs'!L32</f>
        <v>0</v>
      </c>
      <c r="M30" s="2"/>
      <c r="N30" s="2"/>
      <c r="O30" s="2"/>
      <c r="P30" s="2"/>
      <c r="Q30" s="2"/>
    </row>
    <row r="31" spans="1:17" ht="15.75" customHeight="1" x14ac:dyDescent="0.2">
      <c r="A31" s="112" t="str">
        <f>'Ribbon Inputs'!A33</f>
        <v>Intrasquad PB Ribbons</v>
      </c>
      <c r="B31" s="30">
        <f>'Ribbon Inputs'!B33</f>
        <v>0</v>
      </c>
      <c r="C31" s="30">
        <f>'Ribbon Inputs'!C33</f>
        <v>0</v>
      </c>
      <c r="D31" s="30">
        <f>'Ribbon Inputs'!D33</f>
        <v>1</v>
      </c>
      <c r="E31" s="30">
        <f>'Ribbon Inputs'!E33</f>
        <v>0</v>
      </c>
      <c r="F31" s="30">
        <f>'Ribbon Inputs'!F33</f>
        <v>0</v>
      </c>
      <c r="G31" s="30">
        <f>'Ribbon Inputs'!G33</f>
        <v>0</v>
      </c>
      <c r="H31" s="30">
        <f>'Ribbon Inputs'!H33</f>
        <v>0</v>
      </c>
      <c r="I31" s="30">
        <f>'Ribbon Inputs'!I33</f>
        <v>0</v>
      </c>
      <c r="J31" s="30">
        <f>'Ribbon Inputs'!J33</f>
        <v>0</v>
      </c>
      <c r="K31" s="30">
        <f>'Ribbon Inputs'!K33</f>
        <v>1</v>
      </c>
      <c r="L31" s="30">
        <f>'Ribbon Inputs'!L33</f>
        <v>0</v>
      </c>
      <c r="M31" s="2"/>
      <c r="N31" s="2"/>
      <c r="O31" s="2"/>
      <c r="P31" s="2"/>
      <c r="Q31" s="2"/>
    </row>
    <row r="32" spans="1:17" ht="15.75" customHeight="1" x14ac:dyDescent="0.2">
      <c r="A32" s="112" t="str">
        <f>'Ribbon Inputs'!A34</f>
        <v>Home Regular Meets</v>
      </c>
      <c r="B32" s="30">
        <f>'Ribbon Inputs'!B34</f>
        <v>4</v>
      </c>
      <c r="C32" s="30">
        <f>'Ribbon Inputs'!C34</f>
        <v>5</v>
      </c>
      <c r="D32" s="30">
        <f>'Ribbon Inputs'!D34</f>
        <v>4</v>
      </c>
      <c r="E32" s="30">
        <f>'Ribbon Inputs'!E34</f>
        <v>3</v>
      </c>
      <c r="F32" s="30">
        <f>'Ribbon Inputs'!F34</f>
        <v>2</v>
      </c>
      <c r="G32" s="30">
        <f>'Ribbon Inputs'!G34</f>
        <v>2</v>
      </c>
      <c r="H32" s="30">
        <f>'Ribbon Inputs'!H34</f>
        <v>3</v>
      </c>
      <c r="I32" s="30">
        <f>'Ribbon Inputs'!I34</f>
        <v>0</v>
      </c>
      <c r="J32" s="30">
        <f>'Ribbon Inputs'!J34</f>
        <v>5</v>
      </c>
      <c r="K32" s="30">
        <f>'Ribbon Inputs'!K34</f>
        <v>5</v>
      </c>
      <c r="L32" s="30">
        <f>'Ribbon Inputs'!L34</f>
        <v>0</v>
      </c>
      <c r="M32" s="2"/>
      <c r="N32" s="2"/>
      <c r="O32" s="2"/>
      <c r="P32" s="2"/>
      <c r="Q32" s="2"/>
    </row>
    <row r="33" spans="1:17" ht="15.75" customHeight="1" x14ac:dyDescent="0.2">
      <c r="A33" s="112" t="str">
        <f>'Ribbon Inputs'!A35</f>
        <v>Away Regular Meets</v>
      </c>
      <c r="B33" s="30">
        <f>'Ribbon Inputs'!B35</f>
        <v>3</v>
      </c>
      <c r="C33" s="30">
        <f>'Ribbon Inputs'!C35</f>
        <v>2</v>
      </c>
      <c r="D33" s="30">
        <f>'Ribbon Inputs'!D35</f>
        <v>3</v>
      </c>
      <c r="E33" s="30">
        <f>'Ribbon Inputs'!E35</f>
        <v>3</v>
      </c>
      <c r="F33" s="30">
        <f>'Ribbon Inputs'!F35</f>
        <v>4</v>
      </c>
      <c r="G33" s="30">
        <f>'Ribbon Inputs'!G35</f>
        <v>4</v>
      </c>
      <c r="H33" s="30">
        <f>'Ribbon Inputs'!H35</f>
        <v>3</v>
      </c>
      <c r="I33" s="30">
        <f>'Ribbon Inputs'!I35</f>
        <v>7</v>
      </c>
      <c r="J33" s="30">
        <f>'Ribbon Inputs'!J35</f>
        <v>2</v>
      </c>
      <c r="K33" s="30">
        <f>'Ribbon Inputs'!K35</f>
        <v>2</v>
      </c>
      <c r="L33" s="30">
        <f>'Ribbon Inputs'!L35</f>
        <v>0</v>
      </c>
      <c r="M33" s="2"/>
      <c r="N33" s="2"/>
      <c r="O33" s="2"/>
      <c r="P33" s="2"/>
      <c r="Q33" s="2"/>
    </row>
    <row r="34" spans="1:17" ht="15.75" customHeight="1" x14ac:dyDescent="0.2">
      <c r="A34" s="112" t="str">
        <f>'Ribbon Inputs'!A36</f>
        <v>Total Regular Meets</v>
      </c>
      <c r="B34" s="30">
        <f>'Ribbon Inputs'!B36</f>
        <v>7</v>
      </c>
      <c r="C34" s="30">
        <f>'Ribbon Inputs'!C36</f>
        <v>7</v>
      </c>
      <c r="D34" s="30">
        <f>'Ribbon Inputs'!D36</f>
        <v>7</v>
      </c>
      <c r="E34" s="30">
        <f>'Ribbon Inputs'!E36</f>
        <v>6</v>
      </c>
      <c r="F34" s="30">
        <f>'Ribbon Inputs'!F36</f>
        <v>6</v>
      </c>
      <c r="G34" s="30">
        <f>'Ribbon Inputs'!G36</f>
        <v>6</v>
      </c>
      <c r="H34" s="30">
        <f>'Ribbon Inputs'!H36</f>
        <v>6</v>
      </c>
      <c r="I34" s="30">
        <f>'Ribbon Inputs'!I36</f>
        <v>7</v>
      </c>
      <c r="J34" s="30">
        <f>'Ribbon Inputs'!J36</f>
        <v>7</v>
      </c>
      <c r="K34" s="30">
        <f>'Ribbon Inputs'!K36</f>
        <v>7</v>
      </c>
      <c r="L34" s="30">
        <f>'Ribbon Inputs'!L36</f>
        <v>0</v>
      </c>
      <c r="M34" s="2"/>
      <c r="N34" s="2"/>
      <c r="O34" s="2"/>
      <c r="P34" s="2"/>
      <c r="Q34" s="2"/>
    </row>
    <row r="35" spans="1:17" ht="15.75" customHeight="1" x14ac:dyDescent="0.2">
      <c r="A35" s="112" t="str">
        <f>'Ribbon Inputs'!A37</f>
        <v>Home Medal Meet</v>
      </c>
      <c r="B35" s="30">
        <f>'Ribbon Inputs'!B37</f>
        <v>0</v>
      </c>
      <c r="C35" s="30">
        <f>'Ribbon Inputs'!C37</f>
        <v>0</v>
      </c>
      <c r="D35" s="30">
        <f>'Ribbon Inputs'!D37</f>
        <v>1</v>
      </c>
      <c r="E35" s="30">
        <f>'Ribbon Inputs'!E37</f>
        <v>1</v>
      </c>
      <c r="F35" s="30">
        <f>'Ribbon Inputs'!F37</f>
        <v>0</v>
      </c>
      <c r="G35" s="30">
        <f>'Ribbon Inputs'!G37</f>
        <v>1</v>
      </c>
      <c r="H35" s="30">
        <f>'Ribbon Inputs'!H37</f>
        <v>1</v>
      </c>
      <c r="I35" s="30">
        <f>'Ribbon Inputs'!I37</f>
        <v>0</v>
      </c>
      <c r="J35" s="30">
        <f>'Ribbon Inputs'!J37</f>
        <v>0</v>
      </c>
      <c r="K35" s="30">
        <f>'Ribbon Inputs'!K37</f>
        <v>1</v>
      </c>
      <c r="L35" s="30">
        <f>'Ribbon Inputs'!L37</f>
        <v>0</v>
      </c>
      <c r="M35" s="2"/>
      <c r="N35" s="2"/>
      <c r="O35" s="2"/>
      <c r="P35" s="2"/>
      <c r="Q35" s="2"/>
    </row>
    <row r="36" spans="1:17" ht="15.75" customHeight="1" x14ac:dyDescent="0.2">
      <c r="A36" s="2"/>
      <c r="B36" s="2"/>
      <c r="C36" s="2"/>
      <c r="D36" s="2"/>
      <c r="E36" s="2"/>
      <c r="F36" s="2"/>
      <c r="G36" s="2"/>
      <c r="H36" s="2"/>
      <c r="I36" s="2"/>
      <c r="J36" s="2"/>
      <c r="K36" s="2"/>
      <c r="L36" s="2"/>
      <c r="M36" s="2"/>
      <c r="N36" s="2"/>
      <c r="O36" s="2"/>
      <c r="P36" s="2"/>
      <c r="Q36" s="2"/>
    </row>
    <row r="37" spans="1:17" ht="15.75" customHeight="1" x14ac:dyDescent="0.2">
      <c r="A37" s="2"/>
      <c r="B37" s="2"/>
      <c r="C37" s="2"/>
      <c r="D37" s="2"/>
      <c r="E37" s="2"/>
      <c r="F37" s="2"/>
      <c r="G37" s="2"/>
      <c r="H37" s="2"/>
      <c r="I37" s="2"/>
      <c r="J37" s="2"/>
      <c r="K37" s="2"/>
      <c r="L37" s="2"/>
      <c r="M37" s="2"/>
      <c r="N37" s="2"/>
      <c r="O37" s="2"/>
      <c r="P37" s="2"/>
      <c r="Q37" s="2"/>
    </row>
    <row r="38" spans="1:17" ht="13.7" customHeight="1" x14ac:dyDescent="0.2">
      <c r="A38" s="2"/>
      <c r="B38" s="2"/>
      <c r="C38" s="2"/>
      <c r="D38" s="2"/>
      <c r="E38" s="2"/>
      <c r="F38" s="2"/>
      <c r="G38" s="2"/>
      <c r="H38" s="2"/>
      <c r="I38" s="2"/>
      <c r="J38" s="2"/>
      <c r="K38" s="2"/>
      <c r="L38" s="2"/>
      <c r="M38" s="2"/>
      <c r="N38" s="2"/>
      <c r="O38" s="2"/>
      <c r="P38" s="2"/>
      <c r="Q38" s="2"/>
    </row>
    <row r="39" spans="1:17" ht="15.75" customHeight="1" x14ac:dyDescent="0.2">
      <c r="A39" s="2"/>
      <c r="B39" s="113" t="s">
        <v>25</v>
      </c>
      <c r="C39" s="113" t="s">
        <v>26</v>
      </c>
      <c r="D39" s="113" t="s">
        <v>27</v>
      </c>
      <c r="E39" s="113" t="s">
        <v>28</v>
      </c>
      <c r="F39" s="113" t="s">
        <v>29</v>
      </c>
      <c r="G39" s="113" t="s">
        <v>30</v>
      </c>
      <c r="H39" s="113" t="s">
        <v>31</v>
      </c>
      <c r="I39" s="113" t="s">
        <v>32</v>
      </c>
      <c r="J39" s="113" t="s">
        <v>33</v>
      </c>
      <c r="K39" s="113" t="s">
        <v>34</v>
      </c>
      <c r="L39" s="113" t="s">
        <v>60</v>
      </c>
      <c r="M39" s="113" t="s">
        <v>61</v>
      </c>
      <c r="N39" s="2"/>
      <c r="O39" s="2"/>
      <c r="P39" s="2"/>
      <c r="Q39" s="2"/>
    </row>
    <row r="40" spans="1:17" ht="15.75" customHeight="1" x14ac:dyDescent="0.2">
      <c r="A40" s="38" t="s">
        <v>62</v>
      </c>
      <c r="B40" s="2"/>
      <c r="C40" s="2"/>
      <c r="D40" s="2"/>
      <c r="E40" s="2"/>
      <c r="F40" s="2"/>
      <c r="G40" s="2"/>
      <c r="H40" s="2"/>
      <c r="I40" s="2"/>
      <c r="J40" s="2"/>
      <c r="K40" s="2"/>
      <c r="L40" s="2"/>
      <c r="M40" s="2"/>
      <c r="N40" s="2"/>
      <c r="O40" s="2"/>
      <c r="P40" s="2"/>
      <c r="Q40" s="2"/>
    </row>
    <row r="41" spans="1:17" ht="15.75" customHeight="1" x14ac:dyDescent="0.2">
      <c r="A41" s="112" t="s">
        <v>13</v>
      </c>
      <c r="B41" s="30">
        <f t="shared" ref="B41:L41" si="0">$B2*(B$27+B$29+(B$34*0.5))*B$15</f>
        <v>612.5</v>
      </c>
      <c r="C41" s="30">
        <f t="shared" si="0"/>
        <v>612.5</v>
      </c>
      <c r="D41" s="30">
        <f t="shared" si="0"/>
        <v>787.5</v>
      </c>
      <c r="E41" s="30">
        <f t="shared" si="0"/>
        <v>525</v>
      </c>
      <c r="F41" s="30">
        <f t="shared" si="0"/>
        <v>525</v>
      </c>
      <c r="G41" s="30">
        <f t="shared" si="0"/>
        <v>525</v>
      </c>
      <c r="H41" s="30">
        <f t="shared" si="0"/>
        <v>525</v>
      </c>
      <c r="I41" s="30">
        <f t="shared" si="0"/>
        <v>787.5</v>
      </c>
      <c r="J41" s="30">
        <f t="shared" si="0"/>
        <v>796.25</v>
      </c>
      <c r="K41" s="30">
        <f t="shared" si="0"/>
        <v>1102.5</v>
      </c>
      <c r="L41" s="30">
        <f t="shared" si="0"/>
        <v>350</v>
      </c>
      <c r="M41" s="30">
        <f t="shared" ref="M41:M49" si="1">SUM(B41:L41)</f>
        <v>7148.75</v>
      </c>
      <c r="N41" s="111" t="s">
        <v>63</v>
      </c>
      <c r="O41" s="2"/>
      <c r="P41" s="2"/>
      <c r="Q41" s="2"/>
    </row>
    <row r="42" spans="1:17" ht="15.75" customHeight="1" x14ac:dyDescent="0.2">
      <c r="A42" s="112" t="s">
        <v>16</v>
      </c>
      <c r="B42" s="30">
        <f t="shared" ref="B42:L42" si="2">$B3*(B$27+B$29+(B$34*0.5))*B$15</f>
        <v>612.5</v>
      </c>
      <c r="C42" s="30">
        <f t="shared" si="2"/>
        <v>612.5</v>
      </c>
      <c r="D42" s="30">
        <f t="shared" si="2"/>
        <v>787.5</v>
      </c>
      <c r="E42" s="30">
        <f t="shared" si="2"/>
        <v>525</v>
      </c>
      <c r="F42" s="30">
        <f t="shared" si="2"/>
        <v>525</v>
      </c>
      <c r="G42" s="30">
        <f t="shared" si="2"/>
        <v>525</v>
      </c>
      <c r="H42" s="30">
        <f t="shared" si="2"/>
        <v>525</v>
      </c>
      <c r="I42" s="30">
        <f t="shared" si="2"/>
        <v>787.5</v>
      </c>
      <c r="J42" s="30">
        <f t="shared" si="2"/>
        <v>796.25</v>
      </c>
      <c r="K42" s="30">
        <f t="shared" si="2"/>
        <v>1102.5</v>
      </c>
      <c r="L42" s="30">
        <f t="shared" si="2"/>
        <v>350</v>
      </c>
      <c r="M42" s="30">
        <f t="shared" si="1"/>
        <v>7148.75</v>
      </c>
      <c r="N42" s="30"/>
      <c r="O42" s="2"/>
      <c r="P42" s="2"/>
      <c r="Q42" s="2"/>
    </row>
    <row r="43" spans="1:17" ht="15.75" customHeight="1" x14ac:dyDescent="0.2">
      <c r="A43" s="112" t="s">
        <v>19</v>
      </c>
      <c r="B43" s="30">
        <f t="shared" ref="B43:L43" si="3">$B4*(B$27+B$29+(B$34*0.5))*B$15</f>
        <v>612.5</v>
      </c>
      <c r="C43" s="30">
        <f t="shared" si="3"/>
        <v>612.5</v>
      </c>
      <c r="D43" s="30">
        <f t="shared" si="3"/>
        <v>787.5</v>
      </c>
      <c r="E43" s="30">
        <f t="shared" si="3"/>
        <v>525</v>
      </c>
      <c r="F43" s="30">
        <f t="shared" si="3"/>
        <v>525</v>
      </c>
      <c r="G43" s="30">
        <f t="shared" si="3"/>
        <v>525</v>
      </c>
      <c r="H43" s="30">
        <f t="shared" si="3"/>
        <v>525</v>
      </c>
      <c r="I43" s="30">
        <f t="shared" si="3"/>
        <v>787.5</v>
      </c>
      <c r="J43" s="30">
        <f t="shared" si="3"/>
        <v>796.25</v>
      </c>
      <c r="K43" s="30">
        <f t="shared" si="3"/>
        <v>1102.5</v>
      </c>
      <c r="L43" s="30">
        <f t="shared" si="3"/>
        <v>350</v>
      </c>
      <c r="M43" s="30">
        <f t="shared" si="1"/>
        <v>7148.75</v>
      </c>
      <c r="N43" s="30"/>
      <c r="O43" s="2"/>
      <c r="P43" s="2"/>
      <c r="Q43" s="2"/>
    </row>
    <row r="44" spans="1:17" ht="15.75" customHeight="1" x14ac:dyDescent="0.2">
      <c r="A44" s="112" t="s">
        <v>21</v>
      </c>
      <c r="B44" s="30">
        <f t="shared" ref="B44:L44" si="4">$B5*(B$27+B$29+(B$34*0.5))*B$15</f>
        <v>612.5</v>
      </c>
      <c r="C44" s="30">
        <f t="shared" si="4"/>
        <v>612.5</v>
      </c>
      <c r="D44" s="30">
        <f t="shared" si="4"/>
        <v>787.5</v>
      </c>
      <c r="E44" s="30">
        <f t="shared" si="4"/>
        <v>525</v>
      </c>
      <c r="F44" s="30">
        <f t="shared" si="4"/>
        <v>525</v>
      </c>
      <c r="G44" s="30">
        <f t="shared" si="4"/>
        <v>525</v>
      </c>
      <c r="H44" s="30">
        <f t="shared" si="4"/>
        <v>525</v>
      </c>
      <c r="I44" s="30">
        <f t="shared" si="4"/>
        <v>787.5</v>
      </c>
      <c r="J44" s="30">
        <f t="shared" si="4"/>
        <v>796.25</v>
      </c>
      <c r="K44" s="30">
        <f t="shared" si="4"/>
        <v>1102.5</v>
      </c>
      <c r="L44" s="30">
        <f t="shared" si="4"/>
        <v>350</v>
      </c>
      <c r="M44" s="30">
        <f t="shared" si="1"/>
        <v>7148.75</v>
      </c>
      <c r="N44" s="30"/>
      <c r="O44" s="2"/>
      <c r="P44" s="2"/>
      <c r="Q44" s="2"/>
    </row>
    <row r="45" spans="1:17" ht="15.75" customHeight="1" x14ac:dyDescent="0.2">
      <c r="A45" s="112" t="s">
        <v>22</v>
      </c>
      <c r="B45" s="30">
        <f t="shared" ref="B45:L45" si="5">$B6*(B$27+B$29+(B$34*0.5))*B$15</f>
        <v>612.5</v>
      </c>
      <c r="C45" s="30">
        <f t="shared" si="5"/>
        <v>612.5</v>
      </c>
      <c r="D45" s="30">
        <f t="shared" si="5"/>
        <v>787.5</v>
      </c>
      <c r="E45" s="30">
        <f t="shared" si="5"/>
        <v>525</v>
      </c>
      <c r="F45" s="30">
        <f t="shared" si="5"/>
        <v>525</v>
      </c>
      <c r="G45" s="30">
        <f t="shared" si="5"/>
        <v>525</v>
      </c>
      <c r="H45" s="30">
        <f t="shared" si="5"/>
        <v>525</v>
      </c>
      <c r="I45" s="30">
        <f t="shared" si="5"/>
        <v>787.5</v>
      </c>
      <c r="J45" s="30">
        <f t="shared" si="5"/>
        <v>796.25</v>
      </c>
      <c r="K45" s="30">
        <f t="shared" si="5"/>
        <v>1102.5</v>
      </c>
      <c r="L45" s="30">
        <f t="shared" si="5"/>
        <v>350</v>
      </c>
      <c r="M45" s="30">
        <f t="shared" si="1"/>
        <v>7148.75</v>
      </c>
      <c r="N45" s="30"/>
      <c r="O45" s="2"/>
      <c r="P45" s="2"/>
      <c r="Q45" s="2"/>
    </row>
    <row r="46" spans="1:17" ht="15.75" customHeight="1" x14ac:dyDescent="0.2">
      <c r="A46" s="112" t="s">
        <v>23</v>
      </c>
      <c r="B46" s="30">
        <f t="shared" ref="B46:L46" si="6">$B7*(B$27+B$29+(B$34*0.5))*B$15</f>
        <v>612.5</v>
      </c>
      <c r="C46" s="30">
        <f t="shared" si="6"/>
        <v>612.5</v>
      </c>
      <c r="D46" s="30">
        <f t="shared" si="6"/>
        <v>787.5</v>
      </c>
      <c r="E46" s="30">
        <f t="shared" si="6"/>
        <v>525</v>
      </c>
      <c r="F46" s="30">
        <f t="shared" si="6"/>
        <v>525</v>
      </c>
      <c r="G46" s="30">
        <f t="shared" si="6"/>
        <v>525</v>
      </c>
      <c r="H46" s="30">
        <f t="shared" si="6"/>
        <v>525</v>
      </c>
      <c r="I46" s="30">
        <f t="shared" si="6"/>
        <v>787.5</v>
      </c>
      <c r="J46" s="30">
        <f t="shared" si="6"/>
        <v>796.25</v>
      </c>
      <c r="K46" s="30">
        <f t="shared" si="6"/>
        <v>1102.5</v>
      </c>
      <c r="L46" s="30">
        <f t="shared" si="6"/>
        <v>350</v>
      </c>
      <c r="M46" s="30">
        <f t="shared" si="1"/>
        <v>7148.75</v>
      </c>
      <c r="N46" s="30"/>
      <c r="O46" s="2"/>
      <c r="P46" s="2"/>
      <c r="Q46" s="2"/>
    </row>
    <row r="47" spans="1:17" ht="15.75" customHeight="1" x14ac:dyDescent="0.2">
      <c r="A47" s="112" t="s">
        <v>14</v>
      </c>
      <c r="B47" s="30">
        <f t="shared" ref="B47:L47" si="7">$B$8*(B27+B30+B32+B35)</f>
        <v>840</v>
      </c>
      <c r="C47" s="30">
        <f t="shared" si="7"/>
        <v>1050</v>
      </c>
      <c r="D47" s="30">
        <f t="shared" si="7"/>
        <v>1260</v>
      </c>
      <c r="E47" s="30">
        <f t="shared" si="7"/>
        <v>1050</v>
      </c>
      <c r="F47" s="30">
        <f t="shared" si="7"/>
        <v>420</v>
      </c>
      <c r="G47" s="30">
        <f t="shared" si="7"/>
        <v>630</v>
      </c>
      <c r="H47" s="30">
        <f t="shared" si="7"/>
        <v>840</v>
      </c>
      <c r="I47" s="30">
        <f t="shared" si="7"/>
        <v>210</v>
      </c>
      <c r="J47" s="30">
        <f t="shared" si="7"/>
        <v>1050</v>
      </c>
      <c r="K47" s="30">
        <f t="shared" si="7"/>
        <v>1470</v>
      </c>
      <c r="L47" s="30">
        <f t="shared" si="7"/>
        <v>420</v>
      </c>
      <c r="M47" s="30">
        <f t="shared" si="1"/>
        <v>9240</v>
      </c>
      <c r="N47" s="111" t="s">
        <v>64</v>
      </c>
      <c r="O47" s="2"/>
      <c r="P47" s="2"/>
      <c r="Q47" s="2"/>
    </row>
    <row r="48" spans="1:17" ht="15.75" customHeight="1" x14ac:dyDescent="0.2">
      <c r="A48" s="112" t="s">
        <v>17</v>
      </c>
      <c r="B48" s="30">
        <f t="shared" ref="B48:L48" si="8">$B9*(B27+B28+B31+B34-1)*B14</f>
        <v>2204.9999999999995</v>
      </c>
      <c r="C48" s="30">
        <f t="shared" si="8"/>
        <v>979.99999999999989</v>
      </c>
      <c r="D48" s="30">
        <f t="shared" si="8"/>
        <v>1903.9999999999998</v>
      </c>
      <c r="E48" s="30">
        <f t="shared" si="8"/>
        <v>1259.9999999999998</v>
      </c>
      <c r="F48" s="30">
        <f t="shared" si="8"/>
        <v>1427.9999999999998</v>
      </c>
      <c r="G48" s="30">
        <f t="shared" si="8"/>
        <v>1050</v>
      </c>
      <c r="H48" s="30">
        <f t="shared" si="8"/>
        <v>1679.9999999999998</v>
      </c>
      <c r="I48" s="30">
        <f t="shared" si="8"/>
        <v>1959.9999999999998</v>
      </c>
      <c r="J48" s="30">
        <f t="shared" si="8"/>
        <v>2498.9999999999995</v>
      </c>
      <c r="K48" s="30">
        <f t="shared" si="8"/>
        <v>3080</v>
      </c>
      <c r="L48" s="30">
        <f t="shared" si="8"/>
        <v>700</v>
      </c>
      <c r="M48" s="30">
        <f t="shared" si="1"/>
        <v>18746</v>
      </c>
      <c r="N48" s="111" t="s">
        <v>65</v>
      </c>
      <c r="O48" s="2"/>
      <c r="P48" s="2"/>
      <c r="Q48" s="2"/>
    </row>
    <row r="49" spans="1:17" ht="15.75" customHeight="1" x14ac:dyDescent="0.2">
      <c r="A49" s="112" t="s">
        <v>20</v>
      </c>
      <c r="B49" s="30">
        <f>$B$10*('Ribbon Inputs'!B29+'Ribbon Inputs'!B31+'Ribbon Inputs'!B36)</f>
        <v>350</v>
      </c>
      <c r="C49" s="30">
        <f>$B$10*('Ribbon Inputs'!C29+'Ribbon Inputs'!C31+'Ribbon Inputs'!C36)</f>
        <v>350</v>
      </c>
      <c r="D49" s="30">
        <f>$B$10*('Ribbon Inputs'!D29+'Ribbon Inputs'!D31+'Ribbon Inputs'!D36)</f>
        <v>400</v>
      </c>
      <c r="E49" s="30">
        <f>$B$10*('Ribbon Inputs'!E29+'Ribbon Inputs'!E31+'Ribbon Inputs'!E36)</f>
        <v>300</v>
      </c>
      <c r="F49" s="30">
        <f>$B$10*('Ribbon Inputs'!F29+'Ribbon Inputs'!F31+'Ribbon Inputs'!F36)</f>
        <v>300</v>
      </c>
      <c r="G49" s="30">
        <f>$B$10*('Ribbon Inputs'!G29+'Ribbon Inputs'!G31+'Ribbon Inputs'!G36)</f>
        <v>300</v>
      </c>
      <c r="H49" s="30">
        <f>$B$10*('Ribbon Inputs'!H29+'Ribbon Inputs'!H31+'Ribbon Inputs'!H36)</f>
        <v>300</v>
      </c>
      <c r="I49" s="30">
        <f>$B$10*('Ribbon Inputs'!I29+'Ribbon Inputs'!I31+'Ribbon Inputs'!I36)</f>
        <v>400</v>
      </c>
      <c r="J49" s="30">
        <f>$B$10*('Ribbon Inputs'!J29+'Ribbon Inputs'!J31+'Ribbon Inputs'!J36)</f>
        <v>350</v>
      </c>
      <c r="K49" s="30">
        <f>$B$10*('Ribbon Inputs'!K29+'Ribbon Inputs'!K31+'Ribbon Inputs'!K36)</f>
        <v>400</v>
      </c>
      <c r="L49" s="30">
        <f>$B$10*('Ribbon Inputs'!L29+'Ribbon Inputs'!L31+'Ribbon Inputs'!L36)</f>
        <v>100</v>
      </c>
      <c r="M49" s="30">
        <f t="shared" si="1"/>
        <v>3550</v>
      </c>
      <c r="N49" s="111" t="s">
        <v>65</v>
      </c>
      <c r="O49" s="2"/>
      <c r="P49" s="2"/>
      <c r="Q49" s="2"/>
    </row>
    <row r="50" spans="1:17" ht="15.75" customHeight="1" x14ac:dyDescent="0.2">
      <c r="A50" s="2"/>
      <c r="B50" s="30">
        <f t="shared" ref="B50:M50" si="9">SUM(B41:B49)</f>
        <v>7070</v>
      </c>
      <c r="C50" s="30">
        <f t="shared" si="9"/>
        <v>6055</v>
      </c>
      <c r="D50" s="30">
        <f t="shared" si="9"/>
        <v>8289</v>
      </c>
      <c r="E50" s="30">
        <f t="shared" si="9"/>
        <v>5760</v>
      </c>
      <c r="F50" s="30">
        <f t="shared" si="9"/>
        <v>5298</v>
      </c>
      <c r="G50" s="30">
        <f t="shared" si="9"/>
        <v>5130</v>
      </c>
      <c r="H50" s="30">
        <f t="shared" si="9"/>
        <v>5970</v>
      </c>
      <c r="I50" s="30">
        <f t="shared" si="9"/>
        <v>7295</v>
      </c>
      <c r="J50" s="30">
        <f t="shared" si="9"/>
        <v>8676.5</v>
      </c>
      <c r="K50" s="30">
        <f t="shared" si="9"/>
        <v>11565</v>
      </c>
      <c r="L50" s="30">
        <f t="shared" si="9"/>
        <v>3320</v>
      </c>
      <c r="M50" s="30">
        <f t="shared" si="9"/>
        <v>74428.5</v>
      </c>
      <c r="N50" s="2"/>
      <c r="O50" s="2"/>
      <c r="P50" s="2"/>
      <c r="Q50" s="2"/>
    </row>
    <row r="51" spans="1:17" ht="13.7" customHeight="1" x14ac:dyDescent="0.2">
      <c r="A51" s="2"/>
      <c r="B51" s="2"/>
      <c r="C51" s="2"/>
      <c r="D51" s="2"/>
      <c r="E51" s="2"/>
      <c r="F51" s="2"/>
      <c r="G51" s="2"/>
      <c r="H51" s="2"/>
      <c r="I51" s="2"/>
      <c r="J51" s="2"/>
      <c r="K51" s="2"/>
      <c r="L51" s="2"/>
      <c r="M51" s="2"/>
      <c r="N51" s="2"/>
      <c r="O51" s="2"/>
      <c r="P51" s="2"/>
      <c r="Q51" s="2"/>
    </row>
    <row r="52" spans="1:17" ht="15.75" customHeight="1" x14ac:dyDescent="0.2">
      <c r="A52" s="114" t="s">
        <v>66</v>
      </c>
      <c r="B52" s="2"/>
      <c r="C52" s="2"/>
      <c r="D52" s="2"/>
      <c r="E52" s="2"/>
      <c r="F52" s="2"/>
      <c r="G52" s="2"/>
      <c r="H52" s="2"/>
      <c r="I52" s="2"/>
      <c r="J52" s="2"/>
      <c r="K52" s="2"/>
      <c r="L52" s="115"/>
      <c r="M52" s="113" t="s">
        <v>67</v>
      </c>
      <c r="N52" s="113" t="s">
        <v>68</v>
      </c>
      <c r="O52" s="113" t="s">
        <v>53</v>
      </c>
      <c r="P52" s="2"/>
      <c r="Q52" s="111" t="s">
        <v>69</v>
      </c>
    </row>
    <row r="53" spans="1:17" ht="15.75" customHeight="1" x14ac:dyDescent="0.2">
      <c r="A53" s="112" t="s">
        <v>13</v>
      </c>
      <c r="B53" s="30">
        <f t="shared" ref="B53:K53" si="10">IF(ROUNDUP((B41-B17)/25,0)*25&gt;0,ROUNDUP((B41-B17)/25,0)*25,0)</f>
        <v>100</v>
      </c>
      <c r="C53" s="30">
        <f t="shared" si="10"/>
        <v>150</v>
      </c>
      <c r="D53" s="30">
        <f t="shared" si="10"/>
        <v>525</v>
      </c>
      <c r="E53" s="30">
        <f t="shared" si="10"/>
        <v>125</v>
      </c>
      <c r="F53" s="30">
        <f t="shared" si="10"/>
        <v>200</v>
      </c>
      <c r="G53" s="30">
        <f t="shared" si="10"/>
        <v>225</v>
      </c>
      <c r="H53" s="30">
        <f t="shared" si="10"/>
        <v>300</v>
      </c>
      <c r="I53" s="30">
        <f t="shared" si="10"/>
        <v>250</v>
      </c>
      <c r="J53" s="30">
        <f t="shared" si="10"/>
        <v>450</v>
      </c>
      <c r="K53" s="39">
        <f t="shared" si="10"/>
        <v>975</v>
      </c>
      <c r="L53" s="116">
        <f t="shared" ref="L53:L61" si="11">L41</f>
        <v>350</v>
      </c>
      <c r="M53" s="47">
        <f t="shared" ref="M53:M61" si="12">SUM(B53:L53)</f>
        <v>3650</v>
      </c>
      <c r="N53" s="30">
        <f t="shared" ref="N53:N61" si="13">ROUNDDOWN(L17/25,0)*25</f>
        <v>0</v>
      </c>
      <c r="O53" s="30">
        <f t="shared" ref="O53:O61" si="14">IF(M53-N53&gt;0,M53-N53,0)</f>
        <v>3650</v>
      </c>
      <c r="P53" s="2"/>
      <c r="Q53" s="111" t="s">
        <v>70</v>
      </c>
    </row>
    <row r="54" spans="1:17" ht="15.75" customHeight="1" x14ac:dyDescent="0.2">
      <c r="A54" s="112" t="s">
        <v>16</v>
      </c>
      <c r="B54" s="30">
        <f t="shared" ref="B54:K54" si="15">IF(ROUNDUP((B42-B18)/25,0)*25&gt;0,ROUNDUP((B42-B18)/25,0)*25,0)</f>
        <v>175</v>
      </c>
      <c r="C54" s="30">
        <f t="shared" si="15"/>
        <v>250</v>
      </c>
      <c r="D54" s="30">
        <f t="shared" si="15"/>
        <v>400</v>
      </c>
      <c r="E54" s="30">
        <f t="shared" si="15"/>
        <v>25</v>
      </c>
      <c r="F54" s="30">
        <f t="shared" si="15"/>
        <v>250</v>
      </c>
      <c r="G54" s="30">
        <f t="shared" si="15"/>
        <v>150</v>
      </c>
      <c r="H54" s="30">
        <f t="shared" si="15"/>
        <v>225</v>
      </c>
      <c r="I54" s="30">
        <f t="shared" si="15"/>
        <v>200</v>
      </c>
      <c r="J54" s="30">
        <f t="shared" si="15"/>
        <v>400</v>
      </c>
      <c r="K54" s="39">
        <f t="shared" si="15"/>
        <v>875</v>
      </c>
      <c r="L54" s="116">
        <f t="shared" si="11"/>
        <v>350</v>
      </c>
      <c r="M54" s="47">
        <f t="shared" si="12"/>
        <v>3300</v>
      </c>
      <c r="N54" s="30">
        <f t="shared" si="13"/>
        <v>0</v>
      </c>
      <c r="O54" s="30">
        <f t="shared" si="14"/>
        <v>3300</v>
      </c>
      <c r="P54" s="2"/>
      <c r="Q54" s="111" t="s">
        <v>71</v>
      </c>
    </row>
    <row r="55" spans="1:17" ht="15.75" customHeight="1" x14ac:dyDescent="0.2">
      <c r="A55" s="112" t="s">
        <v>19</v>
      </c>
      <c r="B55" s="30">
        <f t="shared" ref="B55:K55" si="16">IF(ROUNDUP((B43-B19)/25,0)*25&gt;0,ROUNDUP((B43-B19)/25,0)*25,0)</f>
        <v>125</v>
      </c>
      <c r="C55" s="30">
        <f t="shared" si="16"/>
        <v>125</v>
      </c>
      <c r="D55" s="30">
        <f t="shared" si="16"/>
        <v>350</v>
      </c>
      <c r="E55" s="30">
        <f t="shared" si="16"/>
        <v>100</v>
      </c>
      <c r="F55" s="30">
        <f t="shared" si="16"/>
        <v>150</v>
      </c>
      <c r="G55" s="30">
        <f t="shared" si="16"/>
        <v>150</v>
      </c>
      <c r="H55" s="30">
        <f t="shared" si="16"/>
        <v>200</v>
      </c>
      <c r="I55" s="30">
        <f t="shared" si="16"/>
        <v>200</v>
      </c>
      <c r="J55" s="30">
        <f t="shared" si="16"/>
        <v>375</v>
      </c>
      <c r="K55" s="39">
        <f t="shared" si="16"/>
        <v>650</v>
      </c>
      <c r="L55" s="116">
        <f t="shared" si="11"/>
        <v>350</v>
      </c>
      <c r="M55" s="47">
        <f t="shared" si="12"/>
        <v>2775</v>
      </c>
      <c r="N55" s="30">
        <f t="shared" si="13"/>
        <v>0</v>
      </c>
      <c r="O55" s="30">
        <f t="shared" si="14"/>
        <v>2775</v>
      </c>
      <c r="P55" s="2"/>
      <c r="Q55" s="2"/>
    </row>
    <row r="56" spans="1:17" ht="15.75" customHeight="1" x14ac:dyDescent="0.2">
      <c r="A56" s="112" t="s">
        <v>21</v>
      </c>
      <c r="B56" s="30">
        <f t="shared" ref="B56:K56" si="17">IF(ROUNDUP((B44-B20)/25,0)*25&gt;0,ROUNDUP((B44-B20)/25,0)*25,0)</f>
        <v>50</v>
      </c>
      <c r="C56" s="30">
        <f t="shared" si="17"/>
        <v>150</v>
      </c>
      <c r="D56" s="30">
        <f t="shared" si="17"/>
        <v>300</v>
      </c>
      <c r="E56" s="30">
        <f t="shared" si="17"/>
        <v>0</v>
      </c>
      <c r="F56" s="30">
        <f t="shared" si="17"/>
        <v>200</v>
      </c>
      <c r="G56" s="30">
        <f t="shared" si="17"/>
        <v>150</v>
      </c>
      <c r="H56" s="30">
        <f t="shared" si="17"/>
        <v>200</v>
      </c>
      <c r="I56" s="30">
        <f t="shared" si="17"/>
        <v>150</v>
      </c>
      <c r="J56" s="30">
        <f t="shared" si="17"/>
        <v>375</v>
      </c>
      <c r="K56" s="39">
        <f t="shared" si="17"/>
        <v>700</v>
      </c>
      <c r="L56" s="116">
        <f t="shared" si="11"/>
        <v>350</v>
      </c>
      <c r="M56" s="47">
        <f t="shared" si="12"/>
        <v>2625</v>
      </c>
      <c r="N56" s="30">
        <f t="shared" si="13"/>
        <v>0</v>
      </c>
      <c r="O56" s="30">
        <f t="shared" si="14"/>
        <v>2625</v>
      </c>
      <c r="P56" s="2"/>
      <c r="Q56" s="2"/>
    </row>
    <row r="57" spans="1:17" ht="15.75" customHeight="1" x14ac:dyDescent="0.2">
      <c r="A57" s="112" t="s">
        <v>22</v>
      </c>
      <c r="B57" s="30">
        <f t="shared" ref="B57:K57" si="18">IF(ROUNDUP((B45-B21)/25,0)*25&gt;0,ROUNDUP((B45-B21)/25,0)*25,0)</f>
        <v>0</v>
      </c>
      <c r="C57" s="30">
        <f t="shared" si="18"/>
        <v>100</v>
      </c>
      <c r="D57" s="30">
        <f t="shared" si="18"/>
        <v>300</v>
      </c>
      <c r="E57" s="30">
        <f t="shared" si="18"/>
        <v>0</v>
      </c>
      <c r="F57" s="30">
        <f t="shared" si="18"/>
        <v>125</v>
      </c>
      <c r="G57" s="30">
        <f t="shared" si="18"/>
        <v>125</v>
      </c>
      <c r="H57" s="30">
        <f t="shared" si="18"/>
        <v>200</v>
      </c>
      <c r="I57" s="30">
        <f t="shared" si="18"/>
        <v>25</v>
      </c>
      <c r="J57" s="30">
        <f t="shared" si="18"/>
        <v>200</v>
      </c>
      <c r="K57" s="39">
        <f t="shared" si="18"/>
        <v>425</v>
      </c>
      <c r="L57" s="116">
        <f t="shared" si="11"/>
        <v>350</v>
      </c>
      <c r="M57" s="47">
        <f t="shared" si="12"/>
        <v>1850</v>
      </c>
      <c r="N57" s="30">
        <f t="shared" si="13"/>
        <v>0</v>
      </c>
      <c r="O57" s="30">
        <f t="shared" si="14"/>
        <v>1850</v>
      </c>
      <c r="P57" s="2"/>
      <c r="Q57" s="2"/>
    </row>
    <row r="58" spans="1:17" ht="15.75" customHeight="1" x14ac:dyDescent="0.2">
      <c r="A58" s="112" t="s">
        <v>23</v>
      </c>
      <c r="B58" s="30">
        <f t="shared" ref="B58:K58" si="19">IF(ROUNDUP((B46-B22)/25,0)*25&gt;0,ROUNDUP((B46-B22)/25,0)*25,0)</f>
        <v>0</v>
      </c>
      <c r="C58" s="30">
        <f t="shared" si="19"/>
        <v>0</v>
      </c>
      <c r="D58" s="30">
        <f t="shared" si="19"/>
        <v>225</v>
      </c>
      <c r="E58" s="30">
        <f t="shared" si="19"/>
        <v>0</v>
      </c>
      <c r="F58" s="30">
        <f t="shared" si="19"/>
        <v>25</v>
      </c>
      <c r="G58" s="30">
        <f t="shared" si="19"/>
        <v>125</v>
      </c>
      <c r="H58" s="30">
        <f t="shared" si="19"/>
        <v>100</v>
      </c>
      <c r="I58" s="30">
        <f t="shared" si="19"/>
        <v>75</v>
      </c>
      <c r="J58" s="30">
        <f t="shared" si="19"/>
        <v>300</v>
      </c>
      <c r="K58" s="39">
        <f t="shared" si="19"/>
        <v>300</v>
      </c>
      <c r="L58" s="116">
        <f t="shared" si="11"/>
        <v>350</v>
      </c>
      <c r="M58" s="47">
        <f t="shared" si="12"/>
        <v>1500</v>
      </c>
      <c r="N58" s="30">
        <f t="shared" si="13"/>
        <v>0</v>
      </c>
      <c r="O58" s="30">
        <f t="shared" si="14"/>
        <v>1500</v>
      </c>
      <c r="P58" s="2"/>
      <c r="Q58" s="2"/>
    </row>
    <row r="59" spans="1:17" ht="15.75" customHeight="1" x14ac:dyDescent="0.2">
      <c r="A59" s="112" t="s">
        <v>14</v>
      </c>
      <c r="B59" s="30">
        <f t="shared" ref="B59:K59" si="20">IF(ROUNDUP((B47-B23)/25,0)*25&gt;0,ROUNDUP((B47-B23)/25,0)*25,0)</f>
        <v>0</v>
      </c>
      <c r="C59" s="30">
        <f t="shared" si="20"/>
        <v>500</v>
      </c>
      <c r="D59" s="30">
        <f t="shared" si="20"/>
        <v>425</v>
      </c>
      <c r="E59" s="30">
        <f t="shared" si="20"/>
        <v>875</v>
      </c>
      <c r="F59" s="30">
        <f t="shared" si="20"/>
        <v>0</v>
      </c>
      <c r="G59" s="30">
        <f t="shared" si="20"/>
        <v>250</v>
      </c>
      <c r="H59" s="30">
        <f t="shared" si="20"/>
        <v>725</v>
      </c>
      <c r="I59" s="30">
        <f t="shared" si="20"/>
        <v>0</v>
      </c>
      <c r="J59" s="30">
        <f t="shared" si="20"/>
        <v>750</v>
      </c>
      <c r="K59" s="39">
        <f t="shared" si="20"/>
        <v>1325</v>
      </c>
      <c r="L59" s="116">
        <f t="shared" si="11"/>
        <v>420</v>
      </c>
      <c r="M59" s="47">
        <f>SUM(B59:L59)+5</f>
        <v>5275</v>
      </c>
      <c r="N59" s="30">
        <f t="shared" si="13"/>
        <v>0</v>
      </c>
      <c r="O59" s="30">
        <f t="shared" si="14"/>
        <v>5275</v>
      </c>
      <c r="P59" s="2"/>
      <c r="Q59" s="2"/>
    </row>
    <row r="60" spans="1:17" ht="15.75" customHeight="1" x14ac:dyDescent="0.2">
      <c r="A60" s="112" t="s">
        <v>17</v>
      </c>
      <c r="B60" s="30">
        <f t="shared" ref="B60:K60" si="21">IF(ROUNDUP((B48-B24)/25,0)*25&gt;0,ROUNDUP((B48-B24)/25,0)*25,0)</f>
        <v>525</v>
      </c>
      <c r="C60" s="30">
        <f t="shared" si="21"/>
        <v>625</v>
      </c>
      <c r="D60" s="30">
        <f t="shared" si="21"/>
        <v>1350</v>
      </c>
      <c r="E60" s="30">
        <f t="shared" si="21"/>
        <v>500</v>
      </c>
      <c r="F60" s="30">
        <f t="shared" si="21"/>
        <v>775</v>
      </c>
      <c r="G60" s="30">
        <f t="shared" si="21"/>
        <v>650</v>
      </c>
      <c r="H60" s="30">
        <f t="shared" si="21"/>
        <v>675</v>
      </c>
      <c r="I60" s="30">
        <f t="shared" si="21"/>
        <v>725</v>
      </c>
      <c r="J60" s="30">
        <f t="shared" si="21"/>
        <v>1475</v>
      </c>
      <c r="K60" s="39">
        <f t="shared" si="21"/>
        <v>2075</v>
      </c>
      <c r="L60" s="116">
        <f t="shared" si="11"/>
        <v>700</v>
      </c>
      <c r="M60" s="47">
        <f t="shared" si="12"/>
        <v>10075</v>
      </c>
      <c r="N60" s="30">
        <f t="shared" si="13"/>
        <v>0</v>
      </c>
      <c r="O60" s="30">
        <f t="shared" si="14"/>
        <v>10075</v>
      </c>
      <c r="P60" s="2"/>
      <c r="Q60" s="2"/>
    </row>
    <row r="61" spans="1:17" ht="15.75" customHeight="1" x14ac:dyDescent="0.2">
      <c r="A61" s="112" t="s">
        <v>20</v>
      </c>
      <c r="B61" s="30">
        <f t="shared" ref="B61:K61" si="22">IF(ROUNDUP((B49-B25)/25,0)*25&gt;0,ROUNDUP((B49-B25)/25,0)*25,0)</f>
        <v>0</v>
      </c>
      <c r="C61" s="30">
        <f t="shared" si="22"/>
        <v>50</v>
      </c>
      <c r="D61" s="30">
        <f t="shared" si="22"/>
        <v>150</v>
      </c>
      <c r="E61" s="30">
        <f t="shared" si="22"/>
        <v>0</v>
      </c>
      <c r="F61" s="30">
        <f t="shared" si="22"/>
        <v>50</v>
      </c>
      <c r="G61" s="30">
        <f t="shared" si="22"/>
        <v>150</v>
      </c>
      <c r="H61" s="30">
        <f t="shared" si="22"/>
        <v>25</v>
      </c>
      <c r="I61" s="30">
        <f t="shared" si="22"/>
        <v>0</v>
      </c>
      <c r="J61" s="30">
        <f t="shared" si="22"/>
        <v>150</v>
      </c>
      <c r="K61" s="39">
        <f t="shared" si="22"/>
        <v>50</v>
      </c>
      <c r="L61" s="116">
        <f t="shared" si="11"/>
        <v>100</v>
      </c>
      <c r="M61" s="47">
        <f t="shared" si="12"/>
        <v>725</v>
      </c>
      <c r="N61" s="30">
        <f t="shared" si="13"/>
        <v>0</v>
      </c>
      <c r="O61" s="30">
        <f t="shared" si="14"/>
        <v>725</v>
      </c>
      <c r="P61" s="2"/>
      <c r="Q61" s="2"/>
    </row>
    <row r="62" spans="1:17" ht="15.75" customHeight="1" x14ac:dyDescent="0.2">
      <c r="A62" s="2"/>
      <c r="B62" s="2"/>
      <c r="C62" s="2"/>
      <c r="D62" s="2"/>
      <c r="E62" s="2"/>
      <c r="F62" s="2"/>
      <c r="G62" s="2"/>
      <c r="H62" s="2"/>
      <c r="I62" s="2"/>
      <c r="J62" s="2"/>
      <c r="K62" s="2"/>
      <c r="L62" s="117"/>
      <c r="M62" s="30">
        <f>SUM(M53:M61)</f>
        <v>31775</v>
      </c>
      <c r="N62" s="30">
        <f>SUM(N53:N61)</f>
        <v>0</v>
      </c>
      <c r="O62" s="30">
        <f>SUM(O53:O61)</f>
        <v>31775</v>
      </c>
      <c r="P62" s="2"/>
      <c r="Q62" s="2"/>
    </row>
    <row r="63" spans="1:17" ht="15.75" customHeight="1" x14ac:dyDescent="0.2">
      <c r="A63" s="114" t="s">
        <v>72</v>
      </c>
      <c r="B63" s="2"/>
      <c r="C63" s="2"/>
      <c r="D63" s="2"/>
      <c r="E63" s="2"/>
      <c r="F63" s="2"/>
      <c r="G63" s="2"/>
      <c r="H63" s="2"/>
      <c r="I63" s="2"/>
      <c r="J63" s="2"/>
      <c r="K63" s="2"/>
      <c r="L63" s="2"/>
      <c r="M63" s="30"/>
      <c r="N63" s="30"/>
      <c r="O63" s="2"/>
      <c r="P63" s="2"/>
      <c r="Q63" s="2"/>
    </row>
    <row r="64" spans="1:17" ht="15.75" customHeight="1" x14ac:dyDescent="0.2">
      <c r="A64" s="112" t="s">
        <v>13</v>
      </c>
      <c r="B64" s="30">
        <f t="shared" ref="B64:K64" si="23">B17+B53</f>
        <v>615</v>
      </c>
      <c r="C64" s="30">
        <f t="shared" si="23"/>
        <v>625</v>
      </c>
      <c r="D64" s="30">
        <f t="shared" si="23"/>
        <v>800</v>
      </c>
      <c r="E64" s="30">
        <f t="shared" si="23"/>
        <v>532</v>
      </c>
      <c r="F64" s="30">
        <f t="shared" si="23"/>
        <v>536</v>
      </c>
      <c r="G64" s="30">
        <f t="shared" si="23"/>
        <v>545</v>
      </c>
      <c r="H64" s="30">
        <f t="shared" si="23"/>
        <v>525</v>
      </c>
      <c r="I64" s="30">
        <f t="shared" si="23"/>
        <v>800</v>
      </c>
      <c r="J64" s="30">
        <f t="shared" si="23"/>
        <v>818</v>
      </c>
      <c r="K64" s="30">
        <f t="shared" si="23"/>
        <v>1113</v>
      </c>
      <c r="L64" s="30">
        <f t="shared" ref="L64:L72" si="24">L53+N53-M53+O53</f>
        <v>350</v>
      </c>
      <c r="M64" s="30"/>
      <c r="N64" s="30"/>
      <c r="O64" s="2"/>
      <c r="P64" s="2"/>
      <c r="Q64" s="2"/>
    </row>
    <row r="65" spans="1:17" ht="15.75" customHeight="1" x14ac:dyDescent="0.2">
      <c r="A65" s="112" t="s">
        <v>16</v>
      </c>
      <c r="B65" s="30">
        <f t="shared" ref="B65:K65" si="25">B18+B54</f>
        <v>616</v>
      </c>
      <c r="C65" s="30">
        <f t="shared" si="25"/>
        <v>635</v>
      </c>
      <c r="D65" s="30">
        <f t="shared" si="25"/>
        <v>800</v>
      </c>
      <c r="E65" s="30">
        <f t="shared" si="25"/>
        <v>531</v>
      </c>
      <c r="F65" s="30">
        <f t="shared" si="25"/>
        <v>541</v>
      </c>
      <c r="G65" s="30">
        <f t="shared" si="25"/>
        <v>533</v>
      </c>
      <c r="H65" s="30">
        <f t="shared" si="25"/>
        <v>525</v>
      </c>
      <c r="I65" s="30">
        <f t="shared" si="25"/>
        <v>800</v>
      </c>
      <c r="J65" s="30">
        <f t="shared" si="25"/>
        <v>807</v>
      </c>
      <c r="K65" s="30">
        <f t="shared" si="25"/>
        <v>1105</v>
      </c>
      <c r="L65" s="30">
        <f t="shared" si="24"/>
        <v>350</v>
      </c>
      <c r="M65" s="30"/>
      <c r="N65" s="30"/>
      <c r="O65" s="2"/>
      <c r="P65" s="2"/>
      <c r="Q65" s="2"/>
    </row>
    <row r="66" spans="1:17" ht="15.75" customHeight="1" x14ac:dyDescent="0.2">
      <c r="A66" s="112" t="s">
        <v>19</v>
      </c>
      <c r="B66" s="30">
        <f t="shared" ref="B66:K66" si="26">B19+B55</f>
        <v>628</v>
      </c>
      <c r="C66" s="30">
        <f t="shared" si="26"/>
        <v>615</v>
      </c>
      <c r="D66" s="30">
        <f t="shared" si="26"/>
        <v>800</v>
      </c>
      <c r="E66" s="30">
        <f t="shared" si="26"/>
        <v>526</v>
      </c>
      <c r="F66" s="30">
        <f t="shared" si="26"/>
        <v>525</v>
      </c>
      <c r="G66" s="30">
        <f t="shared" si="26"/>
        <v>528</v>
      </c>
      <c r="H66" s="30">
        <f t="shared" si="26"/>
        <v>525</v>
      </c>
      <c r="I66" s="30">
        <f t="shared" si="26"/>
        <v>800</v>
      </c>
      <c r="J66" s="30">
        <f t="shared" si="26"/>
        <v>818</v>
      </c>
      <c r="K66" s="30">
        <f t="shared" si="26"/>
        <v>1117</v>
      </c>
      <c r="L66" s="30">
        <f t="shared" si="24"/>
        <v>350</v>
      </c>
      <c r="M66" s="30"/>
      <c r="N66" s="30"/>
      <c r="O66" s="2"/>
      <c r="P66" s="2"/>
      <c r="Q66" s="2"/>
    </row>
    <row r="67" spans="1:17" ht="15.75" customHeight="1" x14ac:dyDescent="0.2">
      <c r="A67" s="112" t="s">
        <v>21</v>
      </c>
      <c r="B67" s="30">
        <f t="shared" ref="B67:K67" si="27">B20+B56</f>
        <v>627</v>
      </c>
      <c r="C67" s="30">
        <f t="shared" si="27"/>
        <v>625</v>
      </c>
      <c r="D67" s="30">
        <f t="shared" si="27"/>
        <v>800</v>
      </c>
      <c r="E67" s="30">
        <f t="shared" si="27"/>
        <v>576</v>
      </c>
      <c r="F67" s="30">
        <f t="shared" si="27"/>
        <v>537</v>
      </c>
      <c r="G67" s="30">
        <f t="shared" si="27"/>
        <v>533</v>
      </c>
      <c r="H67" s="30">
        <f t="shared" si="27"/>
        <v>525</v>
      </c>
      <c r="I67" s="30">
        <f t="shared" si="27"/>
        <v>800</v>
      </c>
      <c r="J67" s="30">
        <f t="shared" si="27"/>
        <v>816</v>
      </c>
      <c r="K67" s="30">
        <f t="shared" si="27"/>
        <v>1119</v>
      </c>
      <c r="L67" s="30">
        <f t="shared" si="24"/>
        <v>350</v>
      </c>
      <c r="M67" s="30"/>
      <c r="N67" s="30"/>
      <c r="O67" s="2"/>
      <c r="P67" s="2"/>
      <c r="Q67" s="2"/>
    </row>
    <row r="68" spans="1:17" ht="15.75" customHeight="1" x14ac:dyDescent="0.2">
      <c r="A68" s="112" t="s">
        <v>22</v>
      </c>
      <c r="B68" s="30">
        <f t="shared" ref="B68:K68" si="28">B21+B57</f>
        <v>880</v>
      </c>
      <c r="C68" s="30">
        <f t="shared" si="28"/>
        <v>625</v>
      </c>
      <c r="D68" s="30">
        <f t="shared" si="28"/>
        <v>800</v>
      </c>
      <c r="E68" s="30">
        <f t="shared" si="28"/>
        <v>585</v>
      </c>
      <c r="F68" s="30">
        <f t="shared" si="28"/>
        <v>528</v>
      </c>
      <c r="G68" s="30">
        <f t="shared" si="28"/>
        <v>532</v>
      </c>
      <c r="H68" s="30">
        <f t="shared" si="28"/>
        <v>525</v>
      </c>
      <c r="I68" s="30">
        <f t="shared" si="28"/>
        <v>800</v>
      </c>
      <c r="J68" s="30">
        <f t="shared" si="28"/>
        <v>809</v>
      </c>
      <c r="K68" s="30">
        <f t="shared" si="28"/>
        <v>1117</v>
      </c>
      <c r="L68" s="30">
        <f t="shared" si="24"/>
        <v>350</v>
      </c>
      <c r="M68" s="30"/>
      <c r="N68" s="30"/>
      <c r="O68" s="2"/>
      <c r="P68" s="2"/>
      <c r="Q68" s="2"/>
    </row>
    <row r="69" spans="1:17" ht="15.75" customHeight="1" x14ac:dyDescent="0.2">
      <c r="A69" s="112" t="s">
        <v>23</v>
      </c>
      <c r="B69" s="30">
        <f t="shared" ref="B69:K69" si="29">B22+B58</f>
        <v>1073</v>
      </c>
      <c r="C69" s="30">
        <f t="shared" si="29"/>
        <v>645</v>
      </c>
      <c r="D69" s="30">
        <f t="shared" si="29"/>
        <v>800</v>
      </c>
      <c r="E69" s="30">
        <f t="shared" si="29"/>
        <v>600</v>
      </c>
      <c r="F69" s="30">
        <f t="shared" si="29"/>
        <v>533</v>
      </c>
      <c r="G69" s="30">
        <f t="shared" si="29"/>
        <v>548</v>
      </c>
      <c r="H69" s="30">
        <f t="shared" si="29"/>
        <v>525</v>
      </c>
      <c r="I69" s="30">
        <f t="shared" si="29"/>
        <v>800</v>
      </c>
      <c r="J69" s="30">
        <f t="shared" si="29"/>
        <v>816</v>
      </c>
      <c r="K69" s="30">
        <f t="shared" si="29"/>
        <v>1110</v>
      </c>
      <c r="L69" s="30">
        <f t="shared" si="24"/>
        <v>350</v>
      </c>
      <c r="M69" s="30"/>
      <c r="N69" s="30"/>
      <c r="O69" s="2"/>
      <c r="P69" s="2"/>
      <c r="Q69" s="2"/>
    </row>
    <row r="70" spans="1:17" ht="15.75" customHeight="1" x14ac:dyDescent="0.2">
      <c r="A70" s="112" t="s">
        <v>14</v>
      </c>
      <c r="B70" s="30">
        <f t="shared" ref="B70:K70" si="30">B23+B59</f>
        <v>909</v>
      </c>
      <c r="C70" s="30">
        <f t="shared" si="30"/>
        <v>1065</v>
      </c>
      <c r="D70" s="30">
        <f t="shared" si="30"/>
        <v>1275</v>
      </c>
      <c r="E70" s="30">
        <f t="shared" si="30"/>
        <v>1050</v>
      </c>
      <c r="F70" s="30">
        <f t="shared" si="30"/>
        <v>435</v>
      </c>
      <c r="G70" s="30">
        <f t="shared" si="30"/>
        <v>642</v>
      </c>
      <c r="H70" s="30">
        <f t="shared" si="30"/>
        <v>850</v>
      </c>
      <c r="I70" s="30">
        <f t="shared" si="30"/>
        <v>225</v>
      </c>
      <c r="J70" s="30">
        <f t="shared" si="30"/>
        <v>1063</v>
      </c>
      <c r="K70" s="30">
        <f t="shared" si="30"/>
        <v>1480</v>
      </c>
      <c r="L70" s="30">
        <f t="shared" si="24"/>
        <v>420</v>
      </c>
      <c r="M70" s="30"/>
      <c r="N70" s="30"/>
      <c r="O70" s="2"/>
      <c r="P70" s="2"/>
      <c r="Q70" s="2"/>
    </row>
    <row r="71" spans="1:17" ht="15.75" customHeight="1" x14ac:dyDescent="0.2">
      <c r="A71" s="112" t="s">
        <v>17</v>
      </c>
      <c r="B71" s="30">
        <f t="shared" ref="B71:K71" si="31">B24+B60</f>
        <v>2205</v>
      </c>
      <c r="C71" s="30">
        <f t="shared" si="31"/>
        <v>1000</v>
      </c>
      <c r="D71" s="30">
        <f t="shared" si="31"/>
        <v>1925</v>
      </c>
      <c r="E71" s="30">
        <f t="shared" si="31"/>
        <v>1282</v>
      </c>
      <c r="F71" s="30">
        <f t="shared" si="31"/>
        <v>1434</v>
      </c>
      <c r="G71" s="30">
        <f t="shared" si="31"/>
        <v>1051</v>
      </c>
      <c r="H71" s="30">
        <f t="shared" si="31"/>
        <v>1680</v>
      </c>
      <c r="I71" s="30">
        <f t="shared" si="31"/>
        <v>1975</v>
      </c>
      <c r="J71" s="30">
        <f t="shared" si="31"/>
        <v>2510</v>
      </c>
      <c r="K71" s="30">
        <f t="shared" si="31"/>
        <v>3100</v>
      </c>
      <c r="L71" s="30">
        <f t="shared" si="24"/>
        <v>700</v>
      </c>
      <c r="M71" s="30"/>
      <c r="N71" s="30"/>
      <c r="O71" s="2"/>
      <c r="P71" s="2"/>
      <c r="Q71" s="2"/>
    </row>
    <row r="72" spans="1:17" ht="15.75" customHeight="1" x14ac:dyDescent="0.2">
      <c r="A72" s="112" t="s">
        <v>20</v>
      </c>
      <c r="B72" s="30">
        <f t="shared" ref="B72:K72" si="32">B25+B61</f>
        <v>458</v>
      </c>
      <c r="C72" s="30">
        <f t="shared" si="32"/>
        <v>365</v>
      </c>
      <c r="D72" s="30">
        <f t="shared" si="32"/>
        <v>400</v>
      </c>
      <c r="E72" s="30">
        <f t="shared" si="32"/>
        <v>455</v>
      </c>
      <c r="F72" s="30">
        <f t="shared" si="32"/>
        <v>316</v>
      </c>
      <c r="G72" s="30">
        <f t="shared" si="32"/>
        <v>311</v>
      </c>
      <c r="H72" s="30">
        <f t="shared" si="32"/>
        <v>300</v>
      </c>
      <c r="I72" s="30">
        <f t="shared" si="32"/>
        <v>400</v>
      </c>
      <c r="J72" s="30">
        <f t="shared" si="32"/>
        <v>350</v>
      </c>
      <c r="K72" s="30">
        <f t="shared" si="32"/>
        <v>413</v>
      </c>
      <c r="L72" s="30">
        <f t="shared" si="24"/>
        <v>100</v>
      </c>
      <c r="M72" s="30"/>
      <c r="N72" s="30"/>
      <c r="O72" s="2"/>
      <c r="P72" s="2"/>
      <c r="Q72" s="2"/>
    </row>
    <row r="73" spans="1:17" ht="15.75" customHeight="1" x14ac:dyDescent="0.2">
      <c r="A73" s="118"/>
      <c r="B73" s="2"/>
      <c r="C73" s="2"/>
      <c r="D73" s="2"/>
      <c r="E73" s="2"/>
      <c r="F73" s="2"/>
      <c r="G73" s="2"/>
      <c r="H73" s="2"/>
      <c r="I73" s="2"/>
      <c r="J73" s="2"/>
      <c r="K73" s="2"/>
      <c r="L73" s="2"/>
      <c r="M73" s="30"/>
      <c r="N73" s="30"/>
      <c r="O73" s="2"/>
      <c r="P73" s="2"/>
      <c r="Q73" s="2"/>
    </row>
    <row r="74" spans="1:17" ht="15.75" customHeight="1" x14ac:dyDescent="0.2">
      <c r="A74" s="38" t="s">
        <v>73</v>
      </c>
      <c r="B74" s="2"/>
      <c r="C74" s="2"/>
      <c r="D74" s="2"/>
      <c r="E74" s="2"/>
      <c r="F74" s="2"/>
      <c r="G74" s="2"/>
      <c r="H74" s="2"/>
      <c r="I74" s="2"/>
      <c r="J74" s="2"/>
      <c r="K74" s="2"/>
      <c r="L74" s="2"/>
      <c r="M74" s="30"/>
      <c r="N74" s="30"/>
      <c r="O74" s="2"/>
      <c r="P74" s="2"/>
      <c r="Q74" s="2"/>
    </row>
    <row r="75" spans="1:17" ht="15.75" customHeight="1" x14ac:dyDescent="0.2">
      <c r="A75" s="2"/>
      <c r="B75" s="113" t="s">
        <v>25</v>
      </c>
      <c r="C75" s="113" t="s">
        <v>26</v>
      </c>
      <c r="D75" s="113" t="s">
        <v>27</v>
      </c>
      <c r="E75" s="113" t="s">
        <v>28</v>
      </c>
      <c r="F75" s="113" t="s">
        <v>29</v>
      </c>
      <c r="G75" s="113" t="s">
        <v>30</v>
      </c>
      <c r="H75" s="113" t="s">
        <v>31</v>
      </c>
      <c r="I75" s="113" t="s">
        <v>32</v>
      </c>
      <c r="J75" s="113" t="s">
        <v>33</v>
      </c>
      <c r="K75" s="113" t="s">
        <v>34</v>
      </c>
      <c r="L75" s="2"/>
      <c r="M75" s="2"/>
      <c r="N75" s="2"/>
      <c r="O75" s="2"/>
      <c r="P75" s="2"/>
      <c r="Q75" s="2"/>
    </row>
    <row r="76" spans="1:17" ht="15.75" customHeight="1" x14ac:dyDescent="0.2">
      <c r="A76" s="112" t="s">
        <v>13</v>
      </c>
      <c r="B76" s="30">
        <f>(ROUND(B53/25,0)*25)</f>
        <v>100</v>
      </c>
      <c r="C76" s="30">
        <f t="shared" ref="C76:K76" si="33">(ROUNDDOWN(C53/25,0)*25)</f>
        <v>150</v>
      </c>
      <c r="D76" s="30">
        <f t="shared" si="33"/>
        <v>525</v>
      </c>
      <c r="E76" s="30">
        <f t="shared" si="33"/>
        <v>125</v>
      </c>
      <c r="F76" s="30">
        <f t="shared" si="33"/>
        <v>200</v>
      </c>
      <c r="G76" s="30">
        <f t="shared" si="33"/>
        <v>225</v>
      </c>
      <c r="H76" s="30">
        <f t="shared" si="33"/>
        <v>300</v>
      </c>
      <c r="I76" s="30">
        <f t="shared" si="33"/>
        <v>250</v>
      </c>
      <c r="J76" s="30">
        <f t="shared" si="33"/>
        <v>450</v>
      </c>
      <c r="K76" s="30">
        <f t="shared" si="33"/>
        <v>975</v>
      </c>
      <c r="L76" s="2"/>
      <c r="M76" s="2"/>
      <c r="N76" s="2"/>
      <c r="O76" s="2"/>
      <c r="P76" s="2"/>
      <c r="Q76" s="2"/>
    </row>
    <row r="77" spans="1:17" ht="15.75" customHeight="1" x14ac:dyDescent="0.2">
      <c r="A77" s="112" t="s">
        <v>16</v>
      </c>
      <c r="B77" s="30">
        <f t="shared" ref="B77:B84" si="34">(ROUNDDOWN(B54/25,0)*25)</f>
        <v>175</v>
      </c>
      <c r="C77" s="30">
        <f t="shared" ref="C77:K77" si="35">(ROUNDDOWN(C54/25,0)*25)</f>
        <v>250</v>
      </c>
      <c r="D77" s="30">
        <f t="shared" si="35"/>
        <v>400</v>
      </c>
      <c r="E77" s="30">
        <f t="shared" si="35"/>
        <v>25</v>
      </c>
      <c r="F77" s="30">
        <f t="shared" si="35"/>
        <v>250</v>
      </c>
      <c r="G77" s="30">
        <f t="shared" si="35"/>
        <v>150</v>
      </c>
      <c r="H77" s="30">
        <f t="shared" si="35"/>
        <v>225</v>
      </c>
      <c r="I77" s="30">
        <f t="shared" si="35"/>
        <v>200</v>
      </c>
      <c r="J77" s="30">
        <f t="shared" si="35"/>
        <v>400</v>
      </c>
      <c r="K77" s="30">
        <f t="shared" si="35"/>
        <v>875</v>
      </c>
      <c r="L77" s="2"/>
      <c r="M77" s="2"/>
      <c r="N77" s="2"/>
      <c r="O77" s="2"/>
      <c r="P77" s="2"/>
      <c r="Q77" s="2"/>
    </row>
    <row r="78" spans="1:17" ht="15.75" customHeight="1" x14ac:dyDescent="0.2">
      <c r="A78" s="112" t="s">
        <v>19</v>
      </c>
      <c r="B78" s="30">
        <f t="shared" si="34"/>
        <v>125</v>
      </c>
      <c r="C78" s="30">
        <f t="shared" ref="C78:K78" si="36">(ROUNDDOWN(C55/25,0)*25)</f>
        <v>125</v>
      </c>
      <c r="D78" s="30">
        <f t="shared" si="36"/>
        <v>350</v>
      </c>
      <c r="E78" s="30">
        <f t="shared" si="36"/>
        <v>100</v>
      </c>
      <c r="F78" s="30">
        <f t="shared" si="36"/>
        <v>150</v>
      </c>
      <c r="G78" s="30">
        <f t="shared" si="36"/>
        <v>150</v>
      </c>
      <c r="H78" s="30">
        <f t="shared" si="36"/>
        <v>200</v>
      </c>
      <c r="I78" s="30">
        <f t="shared" si="36"/>
        <v>200</v>
      </c>
      <c r="J78" s="30">
        <f t="shared" si="36"/>
        <v>375</v>
      </c>
      <c r="K78" s="30">
        <f t="shared" si="36"/>
        <v>650</v>
      </c>
      <c r="L78" s="2"/>
      <c r="M78" s="2"/>
      <c r="N78" s="2"/>
      <c r="O78" s="2"/>
      <c r="P78" s="2"/>
      <c r="Q78" s="2"/>
    </row>
    <row r="79" spans="1:17" ht="15.75" customHeight="1" x14ac:dyDescent="0.2">
      <c r="A79" s="112" t="s">
        <v>21</v>
      </c>
      <c r="B79" s="30">
        <f t="shared" si="34"/>
        <v>50</v>
      </c>
      <c r="C79" s="30">
        <f t="shared" ref="C79:K79" si="37">(ROUNDDOWN(C56/25,0)*25)</f>
        <v>150</v>
      </c>
      <c r="D79" s="30">
        <f t="shared" si="37"/>
        <v>300</v>
      </c>
      <c r="E79" s="30">
        <f t="shared" si="37"/>
        <v>0</v>
      </c>
      <c r="F79" s="30">
        <f t="shared" si="37"/>
        <v>200</v>
      </c>
      <c r="G79" s="30">
        <f t="shared" si="37"/>
        <v>150</v>
      </c>
      <c r="H79" s="30">
        <f t="shared" si="37"/>
        <v>200</v>
      </c>
      <c r="I79" s="30">
        <f t="shared" si="37"/>
        <v>150</v>
      </c>
      <c r="J79" s="30">
        <f t="shared" si="37"/>
        <v>375</v>
      </c>
      <c r="K79" s="30">
        <f t="shared" si="37"/>
        <v>700</v>
      </c>
      <c r="L79" s="2"/>
      <c r="M79" s="2"/>
      <c r="N79" s="2"/>
      <c r="O79" s="2"/>
      <c r="P79" s="2"/>
      <c r="Q79" s="2"/>
    </row>
    <row r="80" spans="1:17" ht="15.75" customHeight="1" x14ac:dyDescent="0.2">
      <c r="A80" s="112" t="s">
        <v>22</v>
      </c>
      <c r="B80" s="30">
        <f t="shared" si="34"/>
        <v>0</v>
      </c>
      <c r="C80" s="30">
        <f t="shared" ref="C80:K80" si="38">(ROUNDDOWN(C57/25,0)*25)</f>
        <v>100</v>
      </c>
      <c r="D80" s="30">
        <f t="shared" si="38"/>
        <v>300</v>
      </c>
      <c r="E80" s="30">
        <f t="shared" si="38"/>
        <v>0</v>
      </c>
      <c r="F80" s="30">
        <f t="shared" si="38"/>
        <v>125</v>
      </c>
      <c r="G80" s="30">
        <f t="shared" si="38"/>
        <v>125</v>
      </c>
      <c r="H80" s="30">
        <f t="shared" si="38"/>
        <v>200</v>
      </c>
      <c r="I80" s="30">
        <f t="shared" si="38"/>
        <v>25</v>
      </c>
      <c r="J80" s="30">
        <f t="shared" si="38"/>
        <v>200</v>
      </c>
      <c r="K80" s="30">
        <f t="shared" si="38"/>
        <v>425</v>
      </c>
      <c r="L80" s="2"/>
      <c r="M80" s="2"/>
      <c r="N80" s="2"/>
      <c r="O80" s="2"/>
      <c r="P80" s="2"/>
      <c r="Q80" s="2"/>
    </row>
    <row r="81" spans="1:17" ht="15.75" customHeight="1" x14ac:dyDescent="0.2">
      <c r="A81" s="112" t="s">
        <v>23</v>
      </c>
      <c r="B81" s="30">
        <f t="shared" si="34"/>
        <v>0</v>
      </c>
      <c r="C81" s="30">
        <f t="shared" ref="C81:K81" si="39">(ROUNDDOWN(C58/25,0)*25)</f>
        <v>0</v>
      </c>
      <c r="D81" s="30">
        <f t="shared" si="39"/>
        <v>225</v>
      </c>
      <c r="E81" s="30">
        <f t="shared" si="39"/>
        <v>0</v>
      </c>
      <c r="F81" s="30">
        <f t="shared" si="39"/>
        <v>25</v>
      </c>
      <c r="G81" s="30">
        <f t="shared" si="39"/>
        <v>125</v>
      </c>
      <c r="H81" s="30">
        <f t="shared" si="39"/>
        <v>100</v>
      </c>
      <c r="I81" s="30">
        <f t="shared" si="39"/>
        <v>75</v>
      </c>
      <c r="J81" s="30">
        <f t="shared" si="39"/>
        <v>300</v>
      </c>
      <c r="K81" s="30">
        <f t="shared" si="39"/>
        <v>300</v>
      </c>
      <c r="L81" s="2"/>
      <c r="M81" s="2"/>
      <c r="N81" s="2"/>
      <c r="O81" s="2"/>
      <c r="P81" s="2"/>
      <c r="Q81" s="2"/>
    </row>
    <row r="82" spans="1:17" ht="15.75" customHeight="1" x14ac:dyDescent="0.2">
      <c r="A82" s="112" t="s">
        <v>14</v>
      </c>
      <c r="B82" s="30">
        <f t="shared" si="34"/>
        <v>0</v>
      </c>
      <c r="C82" s="30">
        <f t="shared" ref="C82:K82" si="40">(ROUNDDOWN(C59/25,0)*25)</f>
        <v>500</v>
      </c>
      <c r="D82" s="30">
        <f t="shared" si="40"/>
        <v>425</v>
      </c>
      <c r="E82" s="30">
        <f t="shared" si="40"/>
        <v>875</v>
      </c>
      <c r="F82" s="30">
        <f t="shared" si="40"/>
        <v>0</v>
      </c>
      <c r="G82" s="30">
        <f t="shared" si="40"/>
        <v>250</v>
      </c>
      <c r="H82" s="30">
        <f t="shared" si="40"/>
        <v>725</v>
      </c>
      <c r="I82" s="30">
        <f t="shared" si="40"/>
        <v>0</v>
      </c>
      <c r="J82" s="30">
        <f t="shared" si="40"/>
        <v>750</v>
      </c>
      <c r="K82" s="30">
        <f t="shared" si="40"/>
        <v>1325</v>
      </c>
      <c r="L82" s="2"/>
      <c r="M82" s="2"/>
      <c r="N82" s="2"/>
      <c r="O82" s="2"/>
      <c r="P82" s="2"/>
      <c r="Q82" s="2"/>
    </row>
    <row r="83" spans="1:17" ht="15.75" customHeight="1" x14ac:dyDescent="0.2">
      <c r="A83" s="112" t="s">
        <v>17</v>
      </c>
      <c r="B83" s="30">
        <f t="shared" si="34"/>
        <v>525</v>
      </c>
      <c r="C83" s="30">
        <f t="shared" ref="C83:K83" si="41">(ROUNDDOWN(C60/25,0)*25)</f>
        <v>625</v>
      </c>
      <c r="D83" s="30">
        <f t="shared" si="41"/>
        <v>1350</v>
      </c>
      <c r="E83" s="30">
        <f t="shared" si="41"/>
        <v>500</v>
      </c>
      <c r="F83" s="30">
        <f t="shared" si="41"/>
        <v>775</v>
      </c>
      <c r="G83" s="30">
        <f t="shared" si="41"/>
        <v>650</v>
      </c>
      <c r="H83" s="30">
        <f t="shared" si="41"/>
        <v>675</v>
      </c>
      <c r="I83" s="30">
        <f t="shared" si="41"/>
        <v>725</v>
      </c>
      <c r="J83" s="30">
        <f t="shared" si="41"/>
        <v>1475</v>
      </c>
      <c r="K83" s="30">
        <f t="shared" si="41"/>
        <v>2075</v>
      </c>
      <c r="L83" s="2"/>
      <c r="M83" s="2"/>
      <c r="N83" s="2"/>
      <c r="O83" s="2"/>
      <c r="P83" s="2"/>
      <c r="Q83" s="2"/>
    </row>
    <row r="84" spans="1:17" ht="15.75" customHeight="1" x14ac:dyDescent="0.2">
      <c r="A84" s="112" t="s">
        <v>20</v>
      </c>
      <c r="B84" s="30">
        <f t="shared" si="34"/>
        <v>0</v>
      </c>
      <c r="C84" s="30">
        <f t="shared" ref="C84:K84" si="42">(ROUNDDOWN(C61/25,0)*25)</f>
        <v>50</v>
      </c>
      <c r="D84" s="30">
        <f t="shared" si="42"/>
        <v>150</v>
      </c>
      <c r="E84" s="30">
        <f t="shared" si="42"/>
        <v>0</v>
      </c>
      <c r="F84" s="30">
        <f t="shared" si="42"/>
        <v>50</v>
      </c>
      <c r="G84" s="30">
        <f t="shared" si="42"/>
        <v>150</v>
      </c>
      <c r="H84" s="30">
        <f t="shared" si="42"/>
        <v>25</v>
      </c>
      <c r="I84" s="30">
        <f t="shared" si="42"/>
        <v>0</v>
      </c>
      <c r="J84" s="30">
        <f t="shared" si="42"/>
        <v>150</v>
      </c>
      <c r="K84" s="30">
        <f t="shared" si="42"/>
        <v>50</v>
      </c>
      <c r="L84" s="2"/>
      <c r="M84" s="2"/>
      <c r="N84" s="2"/>
      <c r="O84" s="2"/>
      <c r="P84" s="2"/>
      <c r="Q84" s="2"/>
    </row>
    <row r="85" spans="1:17" ht="15.75" customHeight="1" x14ac:dyDescent="0.2">
      <c r="A85" s="118"/>
      <c r="B85" s="2"/>
      <c r="C85" s="2"/>
      <c r="D85" s="2"/>
      <c r="E85" s="2"/>
      <c r="F85" s="2"/>
      <c r="G85" s="2"/>
      <c r="H85" s="2"/>
      <c r="I85" s="2"/>
      <c r="J85" s="2"/>
      <c r="K85" s="2"/>
      <c r="L85" s="2"/>
      <c r="M85" s="2"/>
      <c r="N85" s="2"/>
      <c r="O85" s="2"/>
      <c r="P85" s="2"/>
      <c r="Q85" s="2"/>
    </row>
    <row r="86" spans="1:17" ht="15.75" customHeight="1" x14ac:dyDescent="0.2">
      <c r="A86" s="38" t="s">
        <v>74</v>
      </c>
      <c r="B86" s="2"/>
      <c r="C86" s="2"/>
      <c r="D86" s="2"/>
      <c r="E86" s="2"/>
      <c r="F86" s="2"/>
      <c r="G86" s="2"/>
      <c r="H86" s="2"/>
      <c r="I86" s="2"/>
      <c r="J86" s="2"/>
      <c r="K86" s="2"/>
      <c r="L86" s="2"/>
      <c r="M86" s="2"/>
      <c r="N86" s="2"/>
      <c r="O86" s="2"/>
      <c r="P86" s="2"/>
      <c r="Q86" s="2"/>
    </row>
    <row r="87" spans="1:17" ht="15.75" customHeight="1" x14ac:dyDescent="0.2">
      <c r="A87" s="2"/>
      <c r="B87" s="113" t="s">
        <v>25</v>
      </c>
      <c r="C87" s="113" t="s">
        <v>26</v>
      </c>
      <c r="D87" s="113" t="s">
        <v>27</v>
      </c>
      <c r="E87" s="113" t="s">
        <v>28</v>
      </c>
      <c r="F87" s="113" t="s">
        <v>29</v>
      </c>
      <c r="G87" s="113" t="s">
        <v>30</v>
      </c>
      <c r="H87" s="113" t="s">
        <v>31</v>
      </c>
      <c r="I87" s="113" t="s">
        <v>32</v>
      </c>
      <c r="J87" s="113" t="s">
        <v>33</v>
      </c>
      <c r="K87" s="113" t="s">
        <v>34</v>
      </c>
      <c r="L87" s="2"/>
      <c r="M87" s="2"/>
      <c r="N87" s="2"/>
      <c r="O87" s="2"/>
      <c r="P87" s="2"/>
      <c r="Q87" s="2"/>
    </row>
    <row r="88" spans="1:17" ht="15.75" customHeight="1" x14ac:dyDescent="0.2">
      <c r="A88" s="112" t="s">
        <v>13</v>
      </c>
      <c r="B88" s="30">
        <f>'Ribbon Inputs'!B19+B76</f>
        <v>615</v>
      </c>
      <c r="C88" s="30">
        <f>'Ribbon Inputs'!C19+C76</f>
        <v>625</v>
      </c>
      <c r="D88" s="30">
        <f>'Ribbon Inputs'!D19+D76</f>
        <v>800</v>
      </c>
      <c r="E88" s="30">
        <f>'Ribbon Inputs'!E19+E76</f>
        <v>532</v>
      </c>
      <c r="F88" s="30">
        <f>'Ribbon Inputs'!F19+F76</f>
        <v>536</v>
      </c>
      <c r="G88" s="30">
        <f>'Ribbon Inputs'!G19+G76</f>
        <v>545</v>
      </c>
      <c r="H88" s="30">
        <f>'Ribbon Inputs'!H19+H76</f>
        <v>525</v>
      </c>
      <c r="I88" s="30">
        <f>'Ribbon Inputs'!I19+I76</f>
        <v>800</v>
      </c>
      <c r="J88" s="30">
        <f>'Ribbon Inputs'!J19+J76</f>
        <v>818</v>
      </c>
      <c r="K88" s="30">
        <f>'Ribbon Inputs'!K19+K76</f>
        <v>1113</v>
      </c>
      <c r="L88" s="2"/>
      <c r="M88" s="2"/>
      <c r="N88" s="2"/>
      <c r="O88" s="2"/>
      <c r="P88" s="30"/>
      <c r="Q88" s="2"/>
    </row>
    <row r="89" spans="1:17" ht="15.75" customHeight="1" x14ac:dyDescent="0.2">
      <c r="A89" s="112" t="s">
        <v>16</v>
      </c>
      <c r="B89" s="30">
        <f>'Ribbon Inputs'!B20+B77</f>
        <v>616</v>
      </c>
      <c r="C89" s="30">
        <f>'Ribbon Inputs'!C20+C77</f>
        <v>635</v>
      </c>
      <c r="D89" s="30">
        <f>'Ribbon Inputs'!D20+D77</f>
        <v>800</v>
      </c>
      <c r="E89" s="30">
        <f>'Ribbon Inputs'!E20+E77</f>
        <v>531</v>
      </c>
      <c r="F89" s="30">
        <f>'Ribbon Inputs'!F20+F77</f>
        <v>541</v>
      </c>
      <c r="G89" s="30">
        <f>'Ribbon Inputs'!G20+G77</f>
        <v>533</v>
      </c>
      <c r="H89" s="30">
        <f>'Ribbon Inputs'!H20+H77</f>
        <v>525</v>
      </c>
      <c r="I89" s="30">
        <f>'Ribbon Inputs'!I20+I77</f>
        <v>800</v>
      </c>
      <c r="J89" s="30">
        <f>'Ribbon Inputs'!J20+J77</f>
        <v>807</v>
      </c>
      <c r="K89" s="30">
        <f>'Ribbon Inputs'!K20+K77</f>
        <v>1105</v>
      </c>
      <c r="L89" s="2"/>
      <c r="M89" s="2"/>
      <c r="N89" s="2"/>
      <c r="O89" s="2"/>
      <c r="P89" s="30"/>
      <c r="Q89" s="2"/>
    </row>
    <row r="90" spans="1:17" ht="15.75" customHeight="1" x14ac:dyDescent="0.2">
      <c r="A90" s="112" t="s">
        <v>19</v>
      </c>
      <c r="B90" s="30">
        <f>'Ribbon Inputs'!B21+B78</f>
        <v>628</v>
      </c>
      <c r="C90" s="30">
        <f>'Ribbon Inputs'!C21+C78</f>
        <v>615</v>
      </c>
      <c r="D90" s="30">
        <f>'Ribbon Inputs'!D21+D78</f>
        <v>800</v>
      </c>
      <c r="E90" s="30">
        <f>'Ribbon Inputs'!E21+E78</f>
        <v>526</v>
      </c>
      <c r="F90" s="30">
        <f>'Ribbon Inputs'!F21+F78</f>
        <v>525</v>
      </c>
      <c r="G90" s="30">
        <f>'Ribbon Inputs'!G21+G78</f>
        <v>528</v>
      </c>
      <c r="H90" s="30">
        <f>'Ribbon Inputs'!H21+H78</f>
        <v>525</v>
      </c>
      <c r="I90" s="30">
        <f>'Ribbon Inputs'!I21+I78</f>
        <v>800</v>
      </c>
      <c r="J90" s="30">
        <f>'Ribbon Inputs'!J21+J78</f>
        <v>818</v>
      </c>
      <c r="K90" s="30">
        <f>'Ribbon Inputs'!K21+K78</f>
        <v>1117</v>
      </c>
      <c r="L90" s="2"/>
      <c r="M90" s="2"/>
      <c r="N90" s="2"/>
      <c r="O90" s="2"/>
      <c r="P90" s="30"/>
      <c r="Q90" s="2"/>
    </row>
    <row r="91" spans="1:17" ht="15.75" customHeight="1" x14ac:dyDescent="0.2">
      <c r="A91" s="112" t="s">
        <v>21</v>
      </c>
      <c r="B91" s="30">
        <f>'Ribbon Inputs'!B22+B79</f>
        <v>627</v>
      </c>
      <c r="C91" s="30">
        <f>'Ribbon Inputs'!C22+C79</f>
        <v>625</v>
      </c>
      <c r="D91" s="30">
        <f>'Ribbon Inputs'!D22+D79</f>
        <v>800</v>
      </c>
      <c r="E91" s="30">
        <f>'Ribbon Inputs'!E22+E79</f>
        <v>576</v>
      </c>
      <c r="F91" s="30">
        <f>'Ribbon Inputs'!F22+F79</f>
        <v>537</v>
      </c>
      <c r="G91" s="30">
        <f>'Ribbon Inputs'!G22+G79</f>
        <v>533</v>
      </c>
      <c r="H91" s="30">
        <f>'Ribbon Inputs'!H22+H79</f>
        <v>525</v>
      </c>
      <c r="I91" s="30">
        <f>'Ribbon Inputs'!I22+I79</f>
        <v>800</v>
      </c>
      <c r="J91" s="30">
        <f>'Ribbon Inputs'!J22+J79</f>
        <v>816</v>
      </c>
      <c r="K91" s="30">
        <f>'Ribbon Inputs'!K22+K79</f>
        <v>1119</v>
      </c>
      <c r="L91" s="2"/>
      <c r="M91" s="2"/>
      <c r="N91" s="2"/>
      <c r="O91" s="2"/>
      <c r="P91" s="30"/>
      <c r="Q91" s="2"/>
    </row>
    <row r="92" spans="1:17" ht="15.75" customHeight="1" x14ac:dyDescent="0.2">
      <c r="A92" s="112" t="s">
        <v>22</v>
      </c>
      <c r="B92" s="30">
        <f>'Ribbon Inputs'!B23+B80</f>
        <v>880</v>
      </c>
      <c r="C92" s="30">
        <f>'Ribbon Inputs'!C23+C80</f>
        <v>625</v>
      </c>
      <c r="D92" s="30">
        <f>'Ribbon Inputs'!D23+D80</f>
        <v>800</v>
      </c>
      <c r="E92" s="30">
        <f>'Ribbon Inputs'!E23+E80</f>
        <v>585</v>
      </c>
      <c r="F92" s="30">
        <f>'Ribbon Inputs'!F23+F80</f>
        <v>528</v>
      </c>
      <c r="G92" s="30">
        <f>'Ribbon Inputs'!G23+G80</f>
        <v>532</v>
      </c>
      <c r="H92" s="30">
        <f>'Ribbon Inputs'!H23+H80</f>
        <v>525</v>
      </c>
      <c r="I92" s="30">
        <f>'Ribbon Inputs'!I23+I80</f>
        <v>800</v>
      </c>
      <c r="J92" s="30">
        <f>'Ribbon Inputs'!J23+J80</f>
        <v>809</v>
      </c>
      <c r="K92" s="30">
        <f>'Ribbon Inputs'!K23+K80</f>
        <v>1117</v>
      </c>
      <c r="L92" s="2"/>
      <c r="M92" s="2"/>
      <c r="N92" s="2"/>
      <c r="O92" s="2"/>
      <c r="P92" s="30"/>
      <c r="Q92" s="2"/>
    </row>
    <row r="93" spans="1:17" ht="15.75" customHeight="1" x14ac:dyDescent="0.2">
      <c r="A93" s="112" t="s">
        <v>23</v>
      </c>
      <c r="B93" s="30">
        <f>'Ribbon Inputs'!B24+B81</f>
        <v>1073</v>
      </c>
      <c r="C93" s="30">
        <f>'Ribbon Inputs'!C24+C81</f>
        <v>645</v>
      </c>
      <c r="D93" s="30">
        <f>'Ribbon Inputs'!D24+D81</f>
        <v>800</v>
      </c>
      <c r="E93" s="30">
        <f>'Ribbon Inputs'!E24+E81</f>
        <v>600</v>
      </c>
      <c r="F93" s="30">
        <f>'Ribbon Inputs'!F24+F81</f>
        <v>533</v>
      </c>
      <c r="G93" s="30">
        <f>'Ribbon Inputs'!G24+G81</f>
        <v>548</v>
      </c>
      <c r="H93" s="30">
        <f>'Ribbon Inputs'!H24+H81</f>
        <v>525</v>
      </c>
      <c r="I93" s="30">
        <f>'Ribbon Inputs'!I24+I81</f>
        <v>800</v>
      </c>
      <c r="J93" s="30">
        <f>'Ribbon Inputs'!J24+J81</f>
        <v>816</v>
      </c>
      <c r="K93" s="30">
        <f>'Ribbon Inputs'!K24+K81</f>
        <v>1110</v>
      </c>
      <c r="L93" s="2"/>
      <c r="M93" s="2"/>
      <c r="N93" s="2"/>
      <c r="O93" s="2"/>
      <c r="P93" s="30"/>
      <c r="Q93" s="2"/>
    </row>
    <row r="94" spans="1:17" ht="15.75" customHeight="1" x14ac:dyDescent="0.2">
      <c r="A94" s="112" t="s">
        <v>14</v>
      </c>
      <c r="B94" s="30">
        <f>'Ribbon Inputs'!B25+B82</f>
        <v>909</v>
      </c>
      <c r="C94" s="30">
        <f>'Ribbon Inputs'!C25+C82</f>
        <v>1065</v>
      </c>
      <c r="D94" s="30">
        <f>'Ribbon Inputs'!D25+D82</f>
        <v>1275</v>
      </c>
      <c r="E94" s="30">
        <f>'Ribbon Inputs'!E25+E82</f>
        <v>1050</v>
      </c>
      <c r="F94" s="30">
        <f>'Ribbon Inputs'!F25+F82</f>
        <v>435</v>
      </c>
      <c r="G94" s="30">
        <f>'Ribbon Inputs'!G25+G82</f>
        <v>642</v>
      </c>
      <c r="H94" s="30">
        <f>'Ribbon Inputs'!H25+H82</f>
        <v>850</v>
      </c>
      <c r="I94" s="30">
        <f>'Ribbon Inputs'!I25+I82</f>
        <v>225</v>
      </c>
      <c r="J94" s="30">
        <f>'Ribbon Inputs'!J25+J82</f>
        <v>1063</v>
      </c>
      <c r="K94" s="30">
        <f>'Ribbon Inputs'!K25+K82</f>
        <v>1480</v>
      </c>
      <c r="L94" s="2"/>
      <c r="M94" s="2"/>
      <c r="N94" s="2"/>
      <c r="O94" s="2"/>
      <c r="P94" s="30"/>
      <c r="Q94" s="2"/>
    </row>
    <row r="95" spans="1:17" ht="15.75" customHeight="1" x14ac:dyDescent="0.2">
      <c r="A95" s="112" t="s">
        <v>17</v>
      </c>
      <c r="B95" s="30">
        <f>'Ribbon Inputs'!B26+B83</f>
        <v>2205</v>
      </c>
      <c r="C95" s="30">
        <f>'Ribbon Inputs'!C26+C83</f>
        <v>1000</v>
      </c>
      <c r="D95" s="30">
        <f>'Ribbon Inputs'!D26+D83</f>
        <v>1925</v>
      </c>
      <c r="E95" s="30">
        <f>'Ribbon Inputs'!E26+E83</f>
        <v>1282</v>
      </c>
      <c r="F95" s="30">
        <f>'Ribbon Inputs'!F26+F83</f>
        <v>1434</v>
      </c>
      <c r="G95" s="30">
        <f>'Ribbon Inputs'!G26+G83</f>
        <v>1051</v>
      </c>
      <c r="H95" s="30">
        <f>'Ribbon Inputs'!H26+H83</f>
        <v>1680</v>
      </c>
      <c r="I95" s="30">
        <f>'Ribbon Inputs'!I26+I83</f>
        <v>1975</v>
      </c>
      <c r="J95" s="30">
        <f>'Ribbon Inputs'!J26+J83</f>
        <v>2510</v>
      </c>
      <c r="K95" s="30">
        <f>'Ribbon Inputs'!K26+K83</f>
        <v>3100</v>
      </c>
      <c r="L95" s="2"/>
      <c r="M95" s="2"/>
      <c r="N95" s="2"/>
      <c r="O95" s="2"/>
      <c r="P95" s="30"/>
      <c r="Q95" s="2"/>
    </row>
    <row r="96" spans="1:17" ht="15.75" customHeight="1" x14ac:dyDescent="0.2">
      <c r="A96" s="112" t="s">
        <v>20</v>
      </c>
      <c r="B96" s="30">
        <f>'Ribbon Inputs'!B27+B84</f>
        <v>458</v>
      </c>
      <c r="C96" s="30">
        <f>'Ribbon Inputs'!C27+C84</f>
        <v>365</v>
      </c>
      <c r="D96" s="30">
        <f>'Ribbon Inputs'!D27+D84</f>
        <v>400</v>
      </c>
      <c r="E96" s="30">
        <f>'Ribbon Inputs'!E27+E84</f>
        <v>455</v>
      </c>
      <c r="F96" s="30">
        <f>'Ribbon Inputs'!F27+F84</f>
        <v>316</v>
      </c>
      <c r="G96" s="30">
        <f>'Ribbon Inputs'!G27+G84</f>
        <v>311</v>
      </c>
      <c r="H96" s="30">
        <f>'Ribbon Inputs'!H27+H84</f>
        <v>300</v>
      </c>
      <c r="I96" s="30">
        <f>'Ribbon Inputs'!I27+I84</f>
        <v>400</v>
      </c>
      <c r="J96" s="30">
        <f>'Ribbon Inputs'!J27+J84</f>
        <v>350</v>
      </c>
      <c r="K96" s="30">
        <f>'Ribbon Inputs'!K27+K84</f>
        <v>413</v>
      </c>
      <c r="L96" s="2"/>
      <c r="M96" s="2"/>
      <c r="N96" s="2"/>
      <c r="O96" s="2"/>
      <c r="P96" s="30"/>
      <c r="Q96" s="2"/>
    </row>
    <row r="97" spans="1:17" ht="13.7" customHeight="1" x14ac:dyDescent="0.2">
      <c r="A97" s="2"/>
      <c r="B97" s="2"/>
      <c r="C97" s="2"/>
      <c r="D97" s="2"/>
      <c r="E97" s="2"/>
      <c r="F97" s="2"/>
      <c r="G97" s="2"/>
      <c r="H97" s="2"/>
      <c r="I97" s="2"/>
      <c r="J97" s="2"/>
      <c r="K97" s="2"/>
      <c r="L97" s="2"/>
      <c r="M97" s="2"/>
      <c r="N97" s="2"/>
      <c r="O97" s="2"/>
      <c r="P97" s="2"/>
      <c r="Q97" s="2"/>
    </row>
    <row r="98" spans="1:17" ht="15.75" customHeight="1" x14ac:dyDescent="0.2">
      <c r="A98" s="38" t="s">
        <v>75</v>
      </c>
      <c r="B98" s="2"/>
      <c r="C98" s="2"/>
      <c r="D98" s="2"/>
      <c r="E98" s="2"/>
      <c r="F98" s="2"/>
      <c r="G98" s="2"/>
      <c r="H98" s="2"/>
      <c r="I98" s="2"/>
      <c r="J98" s="2"/>
      <c r="K98" s="2"/>
      <c r="L98" s="2"/>
      <c r="M98" s="2"/>
      <c r="N98" s="2"/>
      <c r="O98" s="2"/>
      <c r="P98" s="2"/>
      <c r="Q98" s="2"/>
    </row>
    <row r="99" spans="1:17" ht="15.75" customHeight="1" x14ac:dyDescent="0.2">
      <c r="A99" s="2"/>
      <c r="B99" s="113" t="s">
        <v>25</v>
      </c>
      <c r="C99" s="113" t="s">
        <v>26</v>
      </c>
      <c r="D99" s="113" t="s">
        <v>27</v>
      </c>
      <c r="E99" s="113" t="s">
        <v>28</v>
      </c>
      <c r="F99" s="113" t="s">
        <v>29</v>
      </c>
      <c r="G99" s="113" t="s">
        <v>30</v>
      </c>
      <c r="H99" s="113" t="s">
        <v>31</v>
      </c>
      <c r="I99" s="113" t="s">
        <v>32</v>
      </c>
      <c r="J99" s="113" t="s">
        <v>33</v>
      </c>
      <c r="K99" s="113" t="s">
        <v>34</v>
      </c>
      <c r="L99" s="2"/>
      <c r="M99" s="2"/>
      <c r="N99" s="2"/>
      <c r="O99" s="2"/>
      <c r="P99" s="2"/>
      <c r="Q99" s="2"/>
    </row>
    <row r="100" spans="1:17" ht="15.75" customHeight="1" x14ac:dyDescent="0.2">
      <c r="A100" s="112" t="s">
        <v>13</v>
      </c>
      <c r="B100" s="30">
        <f t="shared" ref="B100:K100" si="43">IF((B41-B17)*-1&gt;0,(B41-B17)*-1,0)</f>
        <v>0</v>
      </c>
      <c r="C100" s="30">
        <f t="shared" si="43"/>
        <v>0</v>
      </c>
      <c r="D100" s="30">
        <f t="shared" si="43"/>
        <v>0</v>
      </c>
      <c r="E100" s="30">
        <f t="shared" si="43"/>
        <v>0</v>
      </c>
      <c r="F100" s="30">
        <f t="shared" si="43"/>
        <v>0</v>
      </c>
      <c r="G100" s="30">
        <f t="shared" si="43"/>
        <v>0</v>
      </c>
      <c r="H100" s="30">
        <f t="shared" si="43"/>
        <v>0</v>
      </c>
      <c r="I100" s="30">
        <f t="shared" si="43"/>
        <v>0</v>
      </c>
      <c r="J100" s="30">
        <f t="shared" si="43"/>
        <v>0</v>
      </c>
      <c r="K100" s="30">
        <f t="shared" si="43"/>
        <v>0</v>
      </c>
      <c r="L100" s="2"/>
      <c r="M100" s="2"/>
      <c r="N100" s="2"/>
      <c r="O100" s="2"/>
      <c r="P100" s="2"/>
      <c r="Q100" s="2"/>
    </row>
    <row r="101" spans="1:17" ht="15.75" customHeight="1" x14ac:dyDescent="0.2">
      <c r="A101" s="112" t="s">
        <v>16</v>
      </c>
      <c r="B101" s="30">
        <f t="shared" ref="B101:K101" si="44">IF((B42-B18)*-1&gt;0,(B42-B18)*-1,0)</f>
        <v>0</v>
      </c>
      <c r="C101" s="30">
        <f t="shared" si="44"/>
        <v>0</v>
      </c>
      <c r="D101" s="30">
        <f t="shared" si="44"/>
        <v>0</v>
      </c>
      <c r="E101" s="30">
        <f t="shared" si="44"/>
        <v>0</v>
      </c>
      <c r="F101" s="30">
        <f t="shared" si="44"/>
        <v>0</v>
      </c>
      <c r="G101" s="30">
        <f t="shared" si="44"/>
        <v>0</v>
      </c>
      <c r="H101" s="30">
        <f t="shared" si="44"/>
        <v>0</v>
      </c>
      <c r="I101" s="30">
        <f t="shared" si="44"/>
        <v>0</v>
      </c>
      <c r="J101" s="30">
        <f t="shared" si="44"/>
        <v>0</v>
      </c>
      <c r="K101" s="30">
        <f t="shared" si="44"/>
        <v>0</v>
      </c>
      <c r="L101" s="2"/>
      <c r="M101" s="2"/>
      <c r="N101" s="2"/>
      <c r="O101" s="2"/>
      <c r="P101" s="2"/>
      <c r="Q101" s="2"/>
    </row>
    <row r="102" spans="1:17" ht="15.75" customHeight="1" x14ac:dyDescent="0.2">
      <c r="A102" s="112" t="s">
        <v>19</v>
      </c>
      <c r="B102" s="30">
        <f t="shared" ref="B102:K102" si="45">IF((B43-B19)*-1&gt;0,(B43-B19)*-1,0)</f>
        <v>0</v>
      </c>
      <c r="C102" s="30">
        <f t="shared" si="45"/>
        <v>0</v>
      </c>
      <c r="D102" s="30">
        <f t="shared" si="45"/>
        <v>0</v>
      </c>
      <c r="E102" s="30">
        <f t="shared" si="45"/>
        <v>0</v>
      </c>
      <c r="F102" s="30">
        <f t="shared" si="45"/>
        <v>0</v>
      </c>
      <c r="G102" s="30">
        <f t="shared" si="45"/>
        <v>0</v>
      </c>
      <c r="H102" s="30">
        <f t="shared" si="45"/>
        <v>0</v>
      </c>
      <c r="I102" s="30">
        <f t="shared" si="45"/>
        <v>0</v>
      </c>
      <c r="J102" s="30">
        <f t="shared" si="45"/>
        <v>0</v>
      </c>
      <c r="K102" s="30">
        <f t="shared" si="45"/>
        <v>0</v>
      </c>
      <c r="L102" s="2"/>
      <c r="M102" s="2"/>
      <c r="N102" s="2"/>
      <c r="O102" s="2"/>
      <c r="P102" s="2"/>
      <c r="Q102" s="2"/>
    </row>
    <row r="103" spans="1:17" ht="15.75" customHeight="1" x14ac:dyDescent="0.2">
      <c r="A103" s="112" t="s">
        <v>21</v>
      </c>
      <c r="B103" s="30">
        <f t="shared" ref="B103:K103" si="46">IF((B44-B20)*-1&gt;0,(B44-B20)*-1,0)</f>
        <v>0</v>
      </c>
      <c r="C103" s="30">
        <f t="shared" si="46"/>
        <v>0</v>
      </c>
      <c r="D103" s="30">
        <f t="shared" si="46"/>
        <v>0</v>
      </c>
      <c r="E103" s="30">
        <f t="shared" si="46"/>
        <v>51</v>
      </c>
      <c r="F103" s="30">
        <f t="shared" si="46"/>
        <v>0</v>
      </c>
      <c r="G103" s="30">
        <f t="shared" si="46"/>
        <v>0</v>
      </c>
      <c r="H103" s="30">
        <f t="shared" si="46"/>
        <v>0</v>
      </c>
      <c r="I103" s="30">
        <f t="shared" si="46"/>
        <v>0</v>
      </c>
      <c r="J103" s="30">
        <f t="shared" si="46"/>
        <v>0</v>
      </c>
      <c r="K103" s="30">
        <f t="shared" si="46"/>
        <v>0</v>
      </c>
      <c r="L103" s="2"/>
      <c r="M103" s="2"/>
      <c r="N103" s="2"/>
      <c r="O103" s="2"/>
      <c r="P103" s="2"/>
      <c r="Q103" s="2"/>
    </row>
    <row r="104" spans="1:17" ht="15.75" customHeight="1" x14ac:dyDescent="0.2">
      <c r="A104" s="112" t="s">
        <v>22</v>
      </c>
      <c r="B104" s="30">
        <f t="shared" ref="B104:K104" si="47">IF((B45-B21)*-1&gt;0,(B45-B21)*-1,0)</f>
        <v>267.5</v>
      </c>
      <c r="C104" s="30">
        <f t="shared" si="47"/>
        <v>0</v>
      </c>
      <c r="D104" s="30">
        <f t="shared" si="47"/>
        <v>0</v>
      </c>
      <c r="E104" s="30">
        <f t="shared" si="47"/>
        <v>60</v>
      </c>
      <c r="F104" s="30">
        <f t="shared" si="47"/>
        <v>0</v>
      </c>
      <c r="G104" s="30">
        <f t="shared" si="47"/>
        <v>0</v>
      </c>
      <c r="H104" s="30">
        <f t="shared" si="47"/>
        <v>0</v>
      </c>
      <c r="I104" s="30">
        <f t="shared" si="47"/>
        <v>0</v>
      </c>
      <c r="J104" s="30">
        <f t="shared" si="47"/>
        <v>0</v>
      </c>
      <c r="K104" s="30">
        <f t="shared" si="47"/>
        <v>0</v>
      </c>
      <c r="L104" s="2"/>
      <c r="M104" s="2"/>
      <c r="N104" s="2"/>
      <c r="O104" s="2"/>
      <c r="P104" s="2"/>
      <c r="Q104" s="2"/>
    </row>
    <row r="105" spans="1:17" ht="15.75" customHeight="1" x14ac:dyDescent="0.2">
      <c r="A105" s="112" t="s">
        <v>23</v>
      </c>
      <c r="B105" s="30">
        <f t="shared" ref="B105:K105" si="48">IF((B46-B22)*-1&gt;0,(B46-B22)*-1,0)</f>
        <v>460.5</v>
      </c>
      <c r="C105" s="30">
        <f t="shared" si="48"/>
        <v>32.5</v>
      </c>
      <c r="D105" s="30">
        <f t="shared" si="48"/>
        <v>0</v>
      </c>
      <c r="E105" s="30">
        <f t="shared" si="48"/>
        <v>75</v>
      </c>
      <c r="F105" s="30">
        <f t="shared" si="48"/>
        <v>0</v>
      </c>
      <c r="G105" s="30">
        <f t="shared" si="48"/>
        <v>0</v>
      </c>
      <c r="H105" s="30">
        <f t="shared" si="48"/>
        <v>0</v>
      </c>
      <c r="I105" s="30">
        <f t="shared" si="48"/>
        <v>0</v>
      </c>
      <c r="J105" s="30">
        <f t="shared" si="48"/>
        <v>0</v>
      </c>
      <c r="K105" s="30">
        <f t="shared" si="48"/>
        <v>0</v>
      </c>
      <c r="L105" s="2"/>
      <c r="M105" s="2"/>
      <c r="N105" s="2"/>
      <c r="O105" s="2"/>
      <c r="P105" s="2"/>
      <c r="Q105" s="2"/>
    </row>
    <row r="106" spans="1:17" ht="15.75" customHeight="1" x14ac:dyDescent="0.2">
      <c r="A106" s="112" t="s">
        <v>14</v>
      </c>
      <c r="B106" s="30">
        <f t="shared" ref="B106:K106" si="49">IF((B47-B23)*-1&gt;0,(B47-B23)*-1,0)</f>
        <v>69</v>
      </c>
      <c r="C106" s="30">
        <f t="shared" si="49"/>
        <v>0</v>
      </c>
      <c r="D106" s="30">
        <f t="shared" si="49"/>
        <v>0</v>
      </c>
      <c r="E106" s="30">
        <f t="shared" si="49"/>
        <v>0</v>
      </c>
      <c r="F106" s="30">
        <f t="shared" si="49"/>
        <v>15</v>
      </c>
      <c r="G106" s="30">
        <f t="shared" si="49"/>
        <v>0</v>
      </c>
      <c r="H106" s="30">
        <f t="shared" si="49"/>
        <v>0</v>
      </c>
      <c r="I106" s="30">
        <f t="shared" si="49"/>
        <v>15</v>
      </c>
      <c r="J106" s="30">
        <f t="shared" si="49"/>
        <v>0</v>
      </c>
      <c r="K106" s="30">
        <f t="shared" si="49"/>
        <v>0</v>
      </c>
      <c r="L106" s="2"/>
      <c r="M106" s="2"/>
      <c r="N106" s="2"/>
      <c r="O106" s="2"/>
      <c r="P106" s="2"/>
      <c r="Q106" s="2"/>
    </row>
    <row r="107" spans="1:17" ht="15.75" customHeight="1" x14ac:dyDescent="0.2">
      <c r="A107" s="112" t="s">
        <v>17</v>
      </c>
      <c r="B107" s="30">
        <f t="shared" ref="B107:K107" si="50">IF((B48-B24)*-1&gt;0,(B48-B24)*-1,0)</f>
        <v>0</v>
      </c>
      <c r="C107" s="30">
        <f t="shared" si="50"/>
        <v>0</v>
      </c>
      <c r="D107" s="30">
        <f t="shared" si="50"/>
        <v>0</v>
      </c>
      <c r="E107" s="30">
        <f t="shared" si="50"/>
        <v>0</v>
      </c>
      <c r="F107" s="30">
        <f t="shared" si="50"/>
        <v>0</v>
      </c>
      <c r="G107" s="30">
        <f t="shared" si="50"/>
        <v>0</v>
      </c>
      <c r="H107" s="30">
        <f t="shared" si="50"/>
        <v>0</v>
      </c>
      <c r="I107" s="30">
        <f t="shared" si="50"/>
        <v>0</v>
      </c>
      <c r="J107" s="30">
        <f t="shared" si="50"/>
        <v>0</v>
      </c>
      <c r="K107" s="30">
        <f t="shared" si="50"/>
        <v>0</v>
      </c>
      <c r="L107" s="2"/>
      <c r="M107" s="2"/>
      <c r="N107" s="2"/>
      <c r="O107" s="2"/>
      <c r="P107" s="2"/>
      <c r="Q107" s="2"/>
    </row>
    <row r="108" spans="1:17" ht="15.75" customHeight="1" x14ac:dyDescent="0.2">
      <c r="A108" s="112" t="s">
        <v>20</v>
      </c>
      <c r="B108" s="30">
        <f t="shared" ref="B108:K108" si="51">IF((B49-B25)*-1&gt;0,(B49-B25)*-1,0)</f>
        <v>108</v>
      </c>
      <c r="C108" s="30">
        <f t="shared" si="51"/>
        <v>0</v>
      </c>
      <c r="D108" s="30">
        <f t="shared" si="51"/>
        <v>0</v>
      </c>
      <c r="E108" s="30">
        <f t="shared" si="51"/>
        <v>155</v>
      </c>
      <c r="F108" s="30">
        <f t="shared" si="51"/>
        <v>0</v>
      </c>
      <c r="G108" s="30">
        <f t="shared" si="51"/>
        <v>0</v>
      </c>
      <c r="H108" s="30">
        <f t="shared" si="51"/>
        <v>0</v>
      </c>
      <c r="I108" s="30">
        <f t="shared" si="51"/>
        <v>0</v>
      </c>
      <c r="J108" s="30">
        <f t="shared" si="51"/>
        <v>0</v>
      </c>
      <c r="K108" s="30">
        <f t="shared" si="51"/>
        <v>0</v>
      </c>
      <c r="L108" s="2"/>
      <c r="M108" s="2"/>
      <c r="N108" s="2"/>
      <c r="O108" s="2"/>
      <c r="P108" s="2"/>
      <c r="Q108" s="2"/>
    </row>
  </sheetData>
  <conditionalFormatting sqref="B100:K108">
    <cfRule type="cellIs" dxfId="0" priority="1" stopIfTrue="1" operator="greaterThan">
      <formula>0</formula>
    </cfRule>
  </conditionalFormatting>
  <pageMargins left="0.7" right="0.7" top="0.75" bottom="0.75" header="0.3" footer="0.3"/>
  <pageSetup scale="120" orientation="landscape"/>
  <headerFooter>
    <oddFooter>&amp;C&amp;"Helvetica,Regular"&amp;12&amp;K000000&amp;P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Ribbon Inputs</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Jessica Evans</cp:lastModifiedBy>
  <dcterms:created xsi:type="dcterms:W3CDTF">2020-03-24T22:04:30Z</dcterms:created>
  <dcterms:modified xsi:type="dcterms:W3CDTF">2020-03-27T16:23:47Z</dcterms:modified>
</cp:coreProperties>
</file>